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2057" documentId="13_ncr:1_{9B14D223-1BCF-4073-9BD8-94259499E361}" xr6:coauthVersionLast="47" xr6:coauthVersionMax="47" xr10:uidLastSave="{1101A870-FE07-49D0-9406-62951317269F}"/>
  <bookViews>
    <workbookView xWindow="-120" yWindow="-120" windowWidth="29040" windowHeight="15720" activeTab="3" xr2:uid="{21FCEAF9-0CA6-47D8-9BDF-B8C2C9992E2F}"/>
  </bookViews>
  <sheets>
    <sheet name="About" sheetId="4" r:id="rId1"/>
    <sheet name="Input &amp; Process" sheetId="1" r:id="rId2"/>
    <sheet name="Tabel" sheetId="5" r:id="rId3"/>
    <sheet name="Report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2" i="6" l="1"/>
  <c r="G412" i="6"/>
  <c r="H411" i="6"/>
  <c r="G411" i="6"/>
  <c r="H409" i="6"/>
  <c r="G409" i="6"/>
  <c r="H407" i="6"/>
  <c r="G407" i="6"/>
  <c r="F407" i="6"/>
  <c r="E407" i="6"/>
  <c r="D407" i="6"/>
  <c r="H406" i="6"/>
  <c r="G406" i="6"/>
  <c r="F406" i="6"/>
  <c r="E406" i="6"/>
  <c r="D406" i="6"/>
  <c r="H405" i="6"/>
  <c r="G405" i="6"/>
  <c r="F405" i="6"/>
  <c r="E405" i="6"/>
  <c r="D405" i="6"/>
  <c r="H402" i="6"/>
  <c r="G402" i="6"/>
  <c r="H401" i="6"/>
  <c r="G401" i="6"/>
  <c r="F401" i="6"/>
  <c r="E401" i="6"/>
  <c r="D401" i="6"/>
  <c r="H400" i="6"/>
  <c r="G400" i="6"/>
  <c r="F400" i="6"/>
  <c r="E400" i="6"/>
  <c r="D400" i="6"/>
  <c r="H399" i="6"/>
  <c r="G399" i="6"/>
  <c r="F399" i="6"/>
  <c r="E399" i="6"/>
  <c r="D399" i="6"/>
  <c r="H398" i="6"/>
  <c r="G398" i="6"/>
  <c r="F398" i="6"/>
  <c r="E398" i="6"/>
  <c r="D398" i="6"/>
  <c r="H393" i="6"/>
  <c r="G393" i="6"/>
  <c r="H392" i="6"/>
  <c r="G392" i="6"/>
  <c r="H390" i="6"/>
  <c r="G390" i="6"/>
  <c r="H388" i="6"/>
  <c r="G388" i="6"/>
  <c r="F388" i="6"/>
  <c r="E388" i="6"/>
  <c r="D388" i="6"/>
  <c r="H387" i="6"/>
  <c r="G387" i="6"/>
  <c r="F387" i="6"/>
  <c r="E387" i="6"/>
  <c r="D387" i="6"/>
  <c r="H386" i="6"/>
  <c r="G386" i="6"/>
  <c r="F386" i="6"/>
  <c r="E386" i="6"/>
  <c r="D386" i="6"/>
  <c r="H383" i="6"/>
  <c r="G383" i="6"/>
  <c r="H382" i="6"/>
  <c r="G382" i="6"/>
  <c r="F382" i="6"/>
  <c r="E382" i="6"/>
  <c r="D382" i="6"/>
  <c r="H381" i="6"/>
  <c r="G381" i="6"/>
  <c r="F381" i="6"/>
  <c r="E381" i="6"/>
  <c r="D381" i="6"/>
  <c r="H380" i="6"/>
  <c r="G380" i="6"/>
  <c r="F380" i="6"/>
  <c r="E380" i="6"/>
  <c r="D380" i="6"/>
  <c r="H379" i="6"/>
  <c r="G379" i="6"/>
  <c r="F379" i="6"/>
  <c r="E379" i="6"/>
  <c r="D379" i="6"/>
  <c r="H374" i="6"/>
  <c r="G374" i="6"/>
  <c r="H373" i="6"/>
  <c r="G373" i="6"/>
  <c r="H371" i="6"/>
  <c r="G371" i="6"/>
  <c r="H367" i="6"/>
  <c r="G367" i="6"/>
  <c r="F367" i="6"/>
  <c r="E367" i="6"/>
  <c r="D367" i="6"/>
  <c r="H364" i="6"/>
  <c r="G364" i="6"/>
  <c r="H363" i="6"/>
  <c r="G363" i="6"/>
  <c r="F363" i="6"/>
  <c r="E363" i="6"/>
  <c r="D363" i="6"/>
  <c r="H362" i="6"/>
  <c r="G362" i="6"/>
  <c r="F362" i="6"/>
  <c r="E362" i="6"/>
  <c r="D362" i="6"/>
  <c r="H361" i="6"/>
  <c r="G361" i="6"/>
  <c r="F361" i="6"/>
  <c r="E361" i="6"/>
  <c r="D361" i="6"/>
  <c r="H360" i="6"/>
  <c r="G360" i="6"/>
  <c r="F360" i="6"/>
  <c r="E360" i="6"/>
  <c r="D360" i="6"/>
  <c r="H355" i="6"/>
  <c r="G355" i="6"/>
  <c r="H354" i="6"/>
  <c r="G354" i="6"/>
  <c r="H352" i="6"/>
  <c r="G352" i="6"/>
  <c r="H348" i="6"/>
  <c r="G348" i="6"/>
  <c r="F348" i="6"/>
  <c r="E348" i="6"/>
  <c r="D348" i="6"/>
  <c r="H345" i="6"/>
  <c r="G345" i="6"/>
  <c r="H344" i="6"/>
  <c r="G344" i="6"/>
  <c r="F344" i="6"/>
  <c r="E344" i="6"/>
  <c r="D344" i="6"/>
  <c r="H343" i="6"/>
  <c r="G343" i="6"/>
  <c r="F343" i="6"/>
  <c r="E343" i="6"/>
  <c r="D343" i="6"/>
  <c r="H342" i="6"/>
  <c r="G342" i="6"/>
  <c r="F342" i="6"/>
  <c r="E342" i="6"/>
  <c r="D342" i="6"/>
  <c r="H341" i="6"/>
  <c r="G341" i="6"/>
  <c r="F341" i="6"/>
  <c r="E341" i="6"/>
  <c r="D341" i="6"/>
  <c r="H336" i="6"/>
  <c r="G336" i="6"/>
  <c r="H335" i="6"/>
  <c r="G335" i="6"/>
  <c r="H333" i="6"/>
  <c r="G333" i="6"/>
  <c r="H329" i="6"/>
  <c r="G329" i="6"/>
  <c r="F329" i="6"/>
  <c r="E329" i="6"/>
  <c r="D329" i="6"/>
  <c r="H326" i="6"/>
  <c r="G326" i="6"/>
  <c r="H325" i="6"/>
  <c r="G325" i="6"/>
  <c r="F325" i="6"/>
  <c r="E325" i="6"/>
  <c r="D325" i="6"/>
  <c r="H324" i="6"/>
  <c r="G324" i="6"/>
  <c r="F324" i="6"/>
  <c r="E324" i="6"/>
  <c r="D324" i="6"/>
  <c r="H323" i="6"/>
  <c r="G323" i="6"/>
  <c r="F323" i="6"/>
  <c r="E323" i="6"/>
  <c r="D323" i="6"/>
  <c r="H322" i="6"/>
  <c r="G322" i="6"/>
  <c r="F322" i="6"/>
  <c r="E322" i="6"/>
  <c r="D322" i="6"/>
  <c r="H317" i="6"/>
  <c r="G317" i="6"/>
  <c r="H316" i="6"/>
  <c r="G316" i="6"/>
  <c r="H314" i="6"/>
  <c r="G314" i="6"/>
  <c r="H310" i="6"/>
  <c r="G310" i="6"/>
  <c r="F310" i="6"/>
  <c r="E310" i="6"/>
  <c r="D310" i="6"/>
  <c r="H307" i="6"/>
  <c r="G307" i="6"/>
  <c r="H306" i="6"/>
  <c r="G306" i="6"/>
  <c r="F306" i="6"/>
  <c r="E306" i="6"/>
  <c r="D306" i="6"/>
  <c r="H305" i="6"/>
  <c r="G305" i="6"/>
  <c r="F305" i="6"/>
  <c r="E305" i="6"/>
  <c r="D305" i="6"/>
  <c r="H304" i="6"/>
  <c r="G304" i="6"/>
  <c r="F304" i="6"/>
  <c r="E304" i="6"/>
  <c r="D304" i="6"/>
  <c r="H303" i="6"/>
  <c r="G303" i="6"/>
  <c r="F303" i="6"/>
  <c r="E303" i="6"/>
  <c r="D303" i="6"/>
  <c r="H298" i="6"/>
  <c r="G298" i="6"/>
  <c r="H297" i="6"/>
  <c r="G297" i="6"/>
  <c r="H295" i="6"/>
  <c r="G295" i="6"/>
  <c r="H291" i="6"/>
  <c r="G291" i="6"/>
  <c r="F291" i="6"/>
  <c r="E291" i="6"/>
  <c r="D291" i="6"/>
  <c r="H288" i="6"/>
  <c r="G288" i="6"/>
  <c r="H287" i="6"/>
  <c r="G287" i="6"/>
  <c r="F287" i="6"/>
  <c r="E287" i="6"/>
  <c r="D287" i="6"/>
  <c r="H286" i="6"/>
  <c r="G286" i="6"/>
  <c r="F286" i="6"/>
  <c r="E286" i="6"/>
  <c r="D286" i="6"/>
  <c r="H285" i="6"/>
  <c r="G285" i="6"/>
  <c r="F285" i="6"/>
  <c r="E285" i="6"/>
  <c r="D285" i="6"/>
  <c r="H284" i="6"/>
  <c r="G284" i="6"/>
  <c r="F284" i="6"/>
  <c r="E284" i="6"/>
  <c r="D284" i="6"/>
  <c r="H279" i="6"/>
  <c r="G279" i="6"/>
  <c r="H278" i="6"/>
  <c r="G278" i="6"/>
  <c r="H276" i="6"/>
  <c r="G276" i="6"/>
  <c r="H272" i="6"/>
  <c r="G272" i="6"/>
  <c r="F272" i="6"/>
  <c r="E272" i="6"/>
  <c r="D272" i="6"/>
  <c r="H269" i="6"/>
  <c r="G269" i="6"/>
  <c r="H268" i="6"/>
  <c r="G268" i="6"/>
  <c r="F268" i="6"/>
  <c r="E268" i="6"/>
  <c r="D268" i="6"/>
  <c r="H267" i="6"/>
  <c r="G267" i="6"/>
  <c r="F267" i="6"/>
  <c r="E267" i="6"/>
  <c r="D267" i="6"/>
  <c r="H266" i="6"/>
  <c r="G266" i="6"/>
  <c r="F266" i="6"/>
  <c r="E266" i="6"/>
  <c r="D266" i="6"/>
  <c r="H265" i="6"/>
  <c r="G265" i="6"/>
  <c r="F265" i="6"/>
  <c r="E265" i="6"/>
  <c r="D265" i="6"/>
  <c r="H260" i="6"/>
  <c r="G260" i="6"/>
  <c r="H259" i="6"/>
  <c r="G259" i="6"/>
  <c r="H257" i="6"/>
  <c r="G257" i="6"/>
  <c r="H255" i="6"/>
  <c r="G255" i="6"/>
  <c r="F255" i="6"/>
  <c r="E255" i="6"/>
  <c r="D255" i="6"/>
  <c r="H254" i="6"/>
  <c r="G254" i="6"/>
  <c r="F254" i="6"/>
  <c r="E254" i="6"/>
  <c r="D254" i="6"/>
  <c r="H253" i="6"/>
  <c r="G253" i="6"/>
  <c r="F253" i="6"/>
  <c r="E253" i="6"/>
  <c r="D253" i="6"/>
  <c r="H250" i="6"/>
  <c r="G250" i="6"/>
  <c r="H249" i="6"/>
  <c r="G249" i="6"/>
  <c r="F249" i="6"/>
  <c r="E249" i="6"/>
  <c r="D249" i="6"/>
  <c r="H248" i="6"/>
  <c r="G248" i="6"/>
  <c r="F248" i="6"/>
  <c r="E248" i="6"/>
  <c r="D248" i="6"/>
  <c r="H247" i="6"/>
  <c r="G247" i="6"/>
  <c r="F247" i="6"/>
  <c r="E247" i="6"/>
  <c r="D247" i="6"/>
  <c r="H246" i="6"/>
  <c r="G246" i="6"/>
  <c r="F246" i="6"/>
  <c r="E246" i="6"/>
  <c r="D246" i="6"/>
  <c r="H241" i="6"/>
  <c r="G241" i="6"/>
  <c r="H240" i="6"/>
  <c r="G240" i="6"/>
  <c r="H238" i="6"/>
  <c r="G238" i="6"/>
  <c r="H237" i="6"/>
  <c r="G237" i="6"/>
  <c r="F237" i="6"/>
  <c r="E237" i="6"/>
  <c r="D237" i="6"/>
  <c r="H236" i="6"/>
  <c r="G236" i="6"/>
  <c r="F236" i="6"/>
  <c r="E236" i="6"/>
  <c r="D236" i="6"/>
  <c r="H235" i="6"/>
  <c r="G235" i="6"/>
  <c r="F235" i="6"/>
  <c r="E235" i="6"/>
  <c r="D235" i="6"/>
  <c r="H234" i="6"/>
  <c r="G234" i="6"/>
  <c r="F234" i="6"/>
  <c r="E234" i="6"/>
  <c r="D234" i="6"/>
  <c r="H233" i="6"/>
  <c r="G233" i="6"/>
  <c r="F233" i="6"/>
  <c r="E233" i="6"/>
  <c r="D233" i="6"/>
  <c r="H230" i="6"/>
  <c r="G230" i="6"/>
  <c r="H229" i="6"/>
  <c r="G229" i="6"/>
  <c r="F229" i="6"/>
  <c r="E229" i="6"/>
  <c r="D229" i="6"/>
  <c r="H228" i="6"/>
  <c r="G228" i="6"/>
  <c r="F228" i="6"/>
  <c r="E228" i="6"/>
  <c r="D228" i="6"/>
  <c r="H227" i="6"/>
  <c r="G227" i="6"/>
  <c r="F227" i="6"/>
  <c r="E227" i="6"/>
  <c r="D227" i="6"/>
  <c r="H226" i="6"/>
  <c r="G226" i="6"/>
  <c r="F226" i="6"/>
  <c r="E226" i="6"/>
  <c r="D226" i="6"/>
  <c r="H221" i="6"/>
  <c r="G221" i="6"/>
  <c r="H220" i="6"/>
  <c r="G220" i="6"/>
  <c r="H218" i="6"/>
  <c r="G218" i="6"/>
  <c r="H215" i="6"/>
  <c r="G215" i="6"/>
  <c r="F215" i="6"/>
  <c r="E215" i="6"/>
  <c r="D215" i="6"/>
  <c r="H214" i="6"/>
  <c r="G214" i="6"/>
  <c r="F214" i="6"/>
  <c r="E214" i="6"/>
  <c r="D214" i="6"/>
  <c r="H211" i="6"/>
  <c r="G211" i="6"/>
  <c r="H210" i="6"/>
  <c r="G210" i="6"/>
  <c r="F210" i="6"/>
  <c r="E210" i="6"/>
  <c r="D210" i="6"/>
  <c r="H209" i="6"/>
  <c r="G209" i="6"/>
  <c r="F209" i="6"/>
  <c r="E209" i="6"/>
  <c r="D209" i="6"/>
  <c r="H208" i="6"/>
  <c r="G208" i="6"/>
  <c r="F208" i="6"/>
  <c r="E208" i="6"/>
  <c r="D208" i="6"/>
  <c r="H207" i="6"/>
  <c r="G207" i="6"/>
  <c r="F207" i="6"/>
  <c r="E207" i="6"/>
  <c r="D207" i="6"/>
  <c r="H201" i="6"/>
  <c r="H200" i="6"/>
  <c r="F199" i="6"/>
  <c r="E199" i="6"/>
  <c r="F198" i="6"/>
  <c r="E198" i="6"/>
  <c r="F197" i="6"/>
  <c r="E197" i="6"/>
  <c r="F196" i="6"/>
  <c r="E196" i="6"/>
  <c r="F195" i="6"/>
  <c r="E195" i="6"/>
  <c r="H192" i="6"/>
  <c r="H191" i="6"/>
  <c r="H188" i="6"/>
  <c r="H187" i="6"/>
  <c r="H178" i="6"/>
  <c r="H177" i="6"/>
  <c r="H176" i="6"/>
  <c r="H175" i="6"/>
  <c r="H174" i="6"/>
  <c r="H173" i="6"/>
  <c r="H172" i="6"/>
  <c r="H171" i="6"/>
  <c r="H170" i="6"/>
  <c r="H169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4" i="6"/>
  <c r="H143" i="6"/>
  <c r="H142" i="6"/>
  <c r="H141" i="6"/>
  <c r="H138" i="6"/>
  <c r="H137" i="6"/>
  <c r="H136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I73" i="6"/>
  <c r="H73" i="6"/>
  <c r="I72" i="6"/>
  <c r="H72" i="6"/>
  <c r="I71" i="6"/>
  <c r="H71" i="6"/>
  <c r="I70" i="6"/>
  <c r="H70" i="6"/>
  <c r="H61" i="6"/>
  <c r="H60" i="6"/>
  <c r="H59" i="6"/>
  <c r="F61" i="6"/>
  <c r="F60" i="6"/>
  <c r="F59" i="6"/>
  <c r="H36" i="6"/>
  <c r="H35" i="6"/>
  <c r="H34" i="6"/>
  <c r="H32" i="6"/>
  <c r="H31" i="6"/>
  <c r="H30" i="6"/>
  <c r="H28" i="6"/>
  <c r="G28" i="6"/>
  <c r="H26" i="6"/>
  <c r="H25" i="6"/>
  <c r="H24" i="6"/>
  <c r="C43" i="5"/>
  <c r="C40" i="5"/>
  <c r="C45" i="5" s="1"/>
  <c r="B19" i="5"/>
  <c r="B20" i="5" s="1"/>
  <c r="B18" i="5"/>
  <c r="B15" i="5"/>
  <c r="C10" i="5"/>
  <c r="C13" i="5" s="1"/>
  <c r="B10" i="5"/>
  <c r="B13" i="5" s="1"/>
  <c r="B9" i="5"/>
  <c r="C8" i="5"/>
  <c r="C9" i="5" s="1"/>
  <c r="B8" i="5"/>
  <c r="C6" i="5"/>
  <c r="C2" i="5" s="1"/>
  <c r="B6" i="5"/>
  <c r="C5" i="5"/>
  <c r="B5" i="5"/>
  <c r="B2" i="5" l="1"/>
  <c r="D15" i="5" s="1"/>
  <c r="C19" i="5"/>
  <c r="C23" i="5"/>
  <c r="B14" i="5"/>
  <c r="E13" i="5"/>
  <c r="C14" i="5"/>
  <c r="E45" i="5"/>
  <c r="C49" i="5"/>
  <c r="E49" i="5" s="1"/>
  <c r="C46" i="5"/>
  <c r="C48" i="5"/>
  <c r="B11" i="5"/>
  <c r="B7" i="5"/>
  <c r="C11" i="5"/>
  <c r="C1" i="5"/>
  <c r="C20" i="5"/>
  <c r="C24" i="5"/>
  <c r="C44" i="5"/>
  <c r="E44" i="5" s="1"/>
  <c r="E40" i="5"/>
  <c r="E8" i="5"/>
  <c r="E10" i="5"/>
  <c r="C41" i="5"/>
  <c r="E143" i="1"/>
  <c r="G143" i="1" s="1"/>
  <c r="E142" i="1"/>
  <c r="G142" i="1" s="1"/>
  <c r="E141" i="1"/>
  <c r="G141" i="1" s="1"/>
  <c r="R50" i="1"/>
  <c r="R51" i="1"/>
  <c r="R49" i="1"/>
  <c r="R33" i="1"/>
  <c r="R34" i="1"/>
  <c r="R35" i="1"/>
  <c r="R32" i="1"/>
  <c r="E273" i="1"/>
  <c r="G273" i="1" s="1"/>
  <c r="G277" i="1" s="1"/>
  <c r="E254" i="1"/>
  <c r="G254" i="1" s="1"/>
  <c r="G258" i="1" s="1"/>
  <c r="E235" i="1"/>
  <c r="G235" i="1" s="1"/>
  <c r="G239" i="1" s="1"/>
  <c r="E216" i="1"/>
  <c r="G216" i="1" s="1"/>
  <c r="G220" i="1" s="1"/>
  <c r="E197" i="1"/>
  <c r="E178" i="1"/>
  <c r="E121" i="1"/>
  <c r="G121" i="1" s="1"/>
  <c r="E103" i="1"/>
  <c r="E102" i="1"/>
  <c r="E101" i="1"/>
  <c r="H98" i="1"/>
  <c r="F103" i="1" s="1"/>
  <c r="H97" i="1"/>
  <c r="H93" i="1"/>
  <c r="H94" i="1" s="1"/>
  <c r="E41" i="5" l="1"/>
  <c r="C42" i="5"/>
  <c r="E42" i="5" s="1"/>
  <c r="C25" i="5"/>
  <c r="E24" i="5"/>
  <c r="C34" i="5"/>
  <c r="D18" i="5"/>
  <c r="E4" i="5"/>
  <c r="D4" i="5"/>
  <c r="E12" i="5"/>
  <c r="D5" i="5"/>
  <c r="E7" i="5"/>
  <c r="E5" i="5"/>
  <c r="E9" i="5"/>
  <c r="D8" i="5"/>
  <c r="D10" i="5"/>
  <c r="E23" i="5"/>
  <c r="C26" i="5"/>
  <c r="C27" i="5"/>
  <c r="D6" i="5"/>
  <c r="C21" i="5"/>
  <c r="E21" i="5" s="1"/>
  <c r="E20" i="5"/>
  <c r="C36" i="5"/>
  <c r="D9" i="5"/>
  <c r="C16" i="5"/>
  <c r="E11" i="5"/>
  <c r="E19" i="5"/>
  <c r="C22" i="5"/>
  <c r="C30" i="5"/>
  <c r="E30" i="5" s="1"/>
  <c r="E6" i="5"/>
  <c r="E48" i="5"/>
  <c r="D20" i="5"/>
  <c r="C15" i="5"/>
  <c r="E15" i="5" s="1"/>
  <c r="E14" i="5"/>
  <c r="D14" i="5"/>
  <c r="D13" i="5"/>
  <c r="D19" i="5"/>
  <c r="D7" i="5"/>
  <c r="D11" i="5"/>
  <c r="B21" i="5"/>
  <c r="B12" i="5"/>
  <c r="B16" i="5"/>
  <c r="C47" i="5"/>
  <c r="E47" i="5" s="1"/>
  <c r="E46" i="5"/>
  <c r="E43" i="5"/>
  <c r="R38" i="1"/>
  <c r="R39" i="1"/>
  <c r="R40" i="1" s="1"/>
  <c r="E140" i="1"/>
  <c r="G140" i="1" s="1"/>
  <c r="E104" i="1"/>
  <c r="E105" i="1"/>
  <c r="F102" i="1"/>
  <c r="F101" i="1"/>
  <c r="E26" i="5" l="1"/>
  <c r="C31" i="5"/>
  <c r="B17" i="5"/>
  <c r="D17" i="5" s="1"/>
  <c r="D16" i="5"/>
  <c r="D12" i="5"/>
  <c r="B23" i="5"/>
  <c r="C17" i="5"/>
  <c r="E16" i="5"/>
  <c r="B25" i="5"/>
  <c r="C35" i="5"/>
  <c r="E35" i="5" s="1"/>
  <c r="E34" i="5"/>
  <c r="D21" i="5"/>
  <c r="B40" i="5"/>
  <c r="B22" i="5"/>
  <c r="D22" i="5" s="1"/>
  <c r="E36" i="5"/>
  <c r="C39" i="5"/>
  <c r="E39" i="5" s="1"/>
  <c r="E25" i="5"/>
  <c r="C37" i="5"/>
  <c r="C33" i="5"/>
  <c r="E33" i="5" s="1"/>
  <c r="E22" i="5"/>
  <c r="C28" i="5"/>
  <c r="E27" i="5"/>
  <c r="F105" i="1"/>
  <c r="H107" i="1" s="1"/>
  <c r="E293" i="1"/>
  <c r="E294" i="1"/>
  <c r="E292" i="1"/>
  <c r="E161" i="1"/>
  <c r="E160" i="1"/>
  <c r="E120" i="1"/>
  <c r="E139" i="1" s="1"/>
  <c r="G139" i="1" s="1"/>
  <c r="G144" i="1" s="1"/>
  <c r="E159" i="1"/>
  <c r="E114" i="1"/>
  <c r="E133" i="1" s="1"/>
  <c r="G133" i="1" s="1"/>
  <c r="E115" i="1"/>
  <c r="E134" i="1" s="1"/>
  <c r="G134" i="1" s="1"/>
  <c r="E116" i="1"/>
  <c r="E135" i="1" s="1"/>
  <c r="G135" i="1" s="1"/>
  <c r="E113" i="1"/>
  <c r="E132" i="1" s="1"/>
  <c r="G132" i="1" s="1"/>
  <c r="B45" i="5" l="1"/>
  <c r="B41" i="5"/>
  <c r="D40" i="5"/>
  <c r="B44" i="5"/>
  <c r="D44" i="5" s="1"/>
  <c r="D25" i="5"/>
  <c r="B37" i="5"/>
  <c r="B26" i="5"/>
  <c r="B27" i="5"/>
  <c r="B24" i="5"/>
  <c r="D23" i="5"/>
  <c r="E17" i="5"/>
  <c r="C18" i="5"/>
  <c r="E18" i="5" s="1"/>
  <c r="C29" i="5"/>
  <c r="E29" i="5" s="1"/>
  <c r="E28" i="5"/>
  <c r="E37" i="5"/>
  <c r="C38" i="5"/>
  <c r="E38" i="5" s="1"/>
  <c r="E31" i="5"/>
  <c r="C32" i="5"/>
  <c r="E32" i="5" s="1"/>
  <c r="G136" i="1"/>
  <c r="G146" i="1" s="1"/>
  <c r="G147" i="1" s="1"/>
  <c r="R57" i="1" s="1"/>
  <c r="R44" i="1"/>
  <c r="R43" i="1"/>
  <c r="R45" i="1"/>
  <c r="G197" i="1"/>
  <c r="G120" i="1"/>
  <c r="G159" i="1"/>
  <c r="G160" i="1"/>
  <c r="G161" i="1"/>
  <c r="G292" i="1"/>
  <c r="G178" i="1"/>
  <c r="G113" i="1"/>
  <c r="G116" i="1"/>
  <c r="G115" i="1"/>
  <c r="G294" i="1"/>
  <c r="G293" i="1"/>
  <c r="G114" i="1"/>
  <c r="F104" i="1"/>
  <c r="H106" i="1" s="1"/>
  <c r="E311" i="1"/>
  <c r="E313" i="1"/>
  <c r="E312" i="1"/>
  <c r="E152" i="1"/>
  <c r="E155" i="1"/>
  <c r="E154" i="1"/>
  <c r="E153" i="1"/>
  <c r="B31" i="5" l="1"/>
  <c r="D26" i="5"/>
  <c r="B28" i="5"/>
  <c r="D27" i="5"/>
  <c r="D45" i="5"/>
  <c r="B49" i="5"/>
  <c r="D49" i="5" s="1"/>
  <c r="B46" i="5"/>
  <c r="D24" i="5"/>
  <c r="B34" i="5"/>
  <c r="D37" i="5"/>
  <c r="B38" i="5"/>
  <c r="D41" i="5"/>
  <c r="B42" i="5"/>
  <c r="R37" i="1"/>
  <c r="R41" i="1"/>
  <c r="R42" i="1"/>
  <c r="G296" i="1"/>
  <c r="G124" i="1"/>
  <c r="G117" i="1"/>
  <c r="G163" i="1"/>
  <c r="G313" i="1"/>
  <c r="G312" i="1"/>
  <c r="G182" i="1"/>
  <c r="G201" i="1"/>
  <c r="G311" i="1"/>
  <c r="G152" i="1"/>
  <c r="E171" i="1"/>
  <c r="E190" i="1" s="1"/>
  <c r="G153" i="1"/>
  <c r="E172" i="1"/>
  <c r="G154" i="1"/>
  <c r="E173" i="1"/>
  <c r="G155" i="1"/>
  <c r="E174" i="1"/>
  <c r="D38" i="5" l="1"/>
  <c r="B39" i="5"/>
  <c r="D39" i="5" s="1"/>
  <c r="B32" i="5"/>
  <c r="D31" i="5"/>
  <c r="D42" i="5"/>
  <c r="B43" i="5"/>
  <c r="D43" i="5" s="1"/>
  <c r="D34" i="5"/>
  <c r="B35" i="5"/>
  <c r="B29" i="5"/>
  <c r="D28" i="5"/>
  <c r="B47" i="5"/>
  <c r="D46" i="5"/>
  <c r="G126" i="1"/>
  <c r="G127" i="1" s="1"/>
  <c r="G315" i="1"/>
  <c r="G171" i="1"/>
  <c r="G190" i="1"/>
  <c r="E285" i="1"/>
  <c r="E193" i="1"/>
  <c r="G174" i="1"/>
  <c r="E192" i="1"/>
  <c r="G173" i="1"/>
  <c r="G172" i="1"/>
  <c r="E191" i="1"/>
  <c r="G156" i="1"/>
  <c r="D29" i="5" l="1"/>
  <c r="B30" i="5"/>
  <c r="D30" i="5" s="1"/>
  <c r="B33" i="5"/>
  <c r="D33" i="5" s="1"/>
  <c r="D32" i="5"/>
  <c r="B48" i="5"/>
  <c r="D48" i="5" s="1"/>
  <c r="D47" i="5"/>
  <c r="B36" i="5"/>
  <c r="D36" i="5" s="1"/>
  <c r="D35" i="5"/>
  <c r="G165" i="1"/>
  <c r="E304" i="1"/>
  <c r="E209" i="1" s="1"/>
  <c r="G285" i="1"/>
  <c r="G175" i="1"/>
  <c r="G191" i="1"/>
  <c r="E286" i="1"/>
  <c r="G192" i="1"/>
  <c r="E287" i="1"/>
  <c r="G193" i="1"/>
  <c r="E288" i="1"/>
  <c r="G209" i="1" l="1"/>
  <c r="E228" i="1"/>
  <c r="G304" i="1"/>
  <c r="G184" i="1"/>
  <c r="G185" i="1" s="1"/>
  <c r="G288" i="1"/>
  <c r="E307" i="1"/>
  <c r="E212" i="1" s="1"/>
  <c r="G287" i="1"/>
  <c r="E306" i="1"/>
  <c r="E211" i="1" s="1"/>
  <c r="G286" i="1"/>
  <c r="E305" i="1"/>
  <c r="E210" i="1" s="1"/>
  <c r="G194" i="1"/>
  <c r="G210" i="1" l="1"/>
  <c r="E229" i="1"/>
  <c r="G211" i="1"/>
  <c r="E230" i="1"/>
  <c r="G212" i="1"/>
  <c r="E231" i="1"/>
  <c r="G228" i="1"/>
  <c r="E247" i="1"/>
  <c r="G166" i="1"/>
  <c r="G306" i="1"/>
  <c r="G307" i="1"/>
  <c r="G289" i="1"/>
  <c r="G305" i="1"/>
  <c r="G203" i="1"/>
  <c r="G204" i="1" s="1"/>
  <c r="G247" i="1" l="1"/>
  <c r="E266" i="1"/>
  <c r="G266" i="1" s="1"/>
  <c r="G213" i="1"/>
  <c r="G222" i="1" s="1"/>
  <c r="G223" i="1" s="1"/>
  <c r="R61" i="1" s="1"/>
  <c r="G230" i="1"/>
  <c r="E249" i="1"/>
  <c r="G231" i="1"/>
  <c r="E250" i="1"/>
  <c r="E248" i="1"/>
  <c r="G229" i="1"/>
  <c r="G232" i="1" s="1"/>
  <c r="G241" i="1" s="1"/>
  <c r="R58" i="1"/>
  <c r="G308" i="1"/>
  <c r="G317" i="1" s="1"/>
  <c r="G318" i="1" s="1"/>
  <c r="R59" i="1"/>
  <c r="G298" i="1"/>
  <c r="G299" i="1" s="1"/>
  <c r="G242" i="1" l="1"/>
  <c r="G249" i="1"/>
  <c r="E268" i="1"/>
  <c r="G268" i="1" s="1"/>
  <c r="G248" i="1"/>
  <c r="E267" i="1"/>
  <c r="G267" i="1" s="1"/>
  <c r="G250" i="1"/>
  <c r="E269" i="1"/>
  <c r="G269" i="1" s="1"/>
  <c r="G270" i="1" s="1"/>
  <c r="G279" i="1" s="1"/>
  <c r="R60" i="1"/>
  <c r="R62" i="1" l="1"/>
  <c r="G280" i="1"/>
  <c r="R64" i="1" s="1"/>
  <c r="G251" i="1"/>
  <c r="R66" i="1"/>
  <c r="R65" i="1"/>
  <c r="G260" i="1" l="1"/>
  <c r="G261" i="1" s="1"/>
  <c r="R27" i="1" s="1"/>
  <c r="R28" i="1" l="1"/>
  <c r="R29" i="1" s="1"/>
  <c r="R63" i="1"/>
</calcChain>
</file>

<file path=xl/sharedStrings.xml><?xml version="1.0" encoding="utf-8"?>
<sst xmlns="http://schemas.openxmlformats.org/spreadsheetml/2006/main" count="864" uniqueCount="227">
  <si>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</si>
  <si>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</si>
  <si>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</si>
  <si>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</si>
  <si>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</si>
  <si>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</si>
  <si>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</si>
  <si>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</si>
  <si>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</si>
  <si>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H =</t>
  </si>
  <si>
    <t>B =</t>
  </si>
  <si>
    <t>w =</t>
  </si>
  <si>
    <t>mm</t>
  </si>
  <si>
    <t>Profil 1</t>
  </si>
  <si>
    <t>Profil 2</t>
  </si>
  <si>
    <t>A.2.</t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</si>
  <si>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</si>
  <si>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</si>
  <si>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</si>
  <si>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</si>
  <si>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</si>
  <si>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</si>
  <si>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</si>
  <si>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</si>
  <si>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</si>
  <si>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</si>
  <si>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</si>
  <si>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</si>
  <si>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</si>
  <si>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</si>
  <si>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</si>
  <si>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</si>
  <si>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</si>
  <si>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</si>
  <si>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Balok kayu,</t>
  </si>
  <si>
    <t>Paku,</t>
  </si>
  <si>
    <t>per kg</t>
  </si>
  <si>
    <t>Lem kayu,</t>
  </si>
  <si>
    <t>Papan kayu,</t>
  </si>
  <si>
    <t>Engsel kupu - kupu,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</si>
  <si>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</si>
  <si>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</si>
  <si>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</si>
  <si>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</si>
  <si>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</si>
  <si>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</si>
  <si>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</si>
  <si>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</si>
  <si>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</si>
  <si>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</si>
  <si>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</si>
  <si>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</si>
  <si>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</si>
  <si>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</si>
  <si>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</si>
  <si>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</si>
  <si>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</si>
  <si>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t>Nilai overhead &amp; profit,</t>
  </si>
  <si>
    <t>% =</t>
  </si>
  <si>
    <t>Nilai pajak PPN,</t>
  </si>
  <si>
    <t>C.</t>
  </si>
  <si>
    <t>bh</t>
  </si>
  <si>
    <t>C.1.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</si>
  <si>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</si>
  <si>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</si>
  <si>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</si>
  <si>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</si>
  <si>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</si>
  <si>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</si>
  <si>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</si>
  <si>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</si>
  <si>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</si>
  <si>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</si>
  <si>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</si>
  <si>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</si>
  <si>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</si>
  <si>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</si>
  <si>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</si>
  <si>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</si>
  <si>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</si>
  <si>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</si>
  <si>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</si>
  <si>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</si>
  <si>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</si>
  <si>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</si>
  <si>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</si>
  <si>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</si>
  <si>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</si>
  <si>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</si>
  <si>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</si>
  <si>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</si>
  <si>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</si>
  <si>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</si>
  <si>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</si>
  <si>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</si>
  <si>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</si>
  <si>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</si>
  <si>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</si>
  <si>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</si>
  <si>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</si>
  <si>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</si>
  <si>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</si>
  <si>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</si>
  <si>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</si>
  <si>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</si>
  <si>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</si>
  <si>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</si>
  <si>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</si>
  <si>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</si>
  <si>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</si>
  <si>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</si>
  <si>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D.2.</t>
  </si>
  <si>
    <t>D.3.</t>
  </si>
  <si>
    <t>D.4.</t>
  </si>
  <si>
    <t>D.5.</t>
  </si>
  <si>
    <t>D.6.</t>
  </si>
  <si>
    <t>Gambar : Ilustrasi bentuk kusen dan daun jendela</t>
  </si>
  <si>
    <t xml:space="preserve"> </t>
  </si>
  <si>
    <t>Rekapitulasi biaya per item pekerjaan</t>
  </si>
  <si>
    <t>Pelaburan politur pada daun jendela,</t>
  </si>
  <si>
    <t>Pelaburan politur pada kusen jendela,</t>
  </si>
  <si>
    <t>W =</t>
  </si>
  <si>
    <t>L =</t>
  </si>
  <si>
    <t>indrakrajsuweda@gmail.com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</si>
  <si>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</si>
  <si>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</si>
  <si>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</si>
  <si>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</si>
  <si>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</si>
  <si>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</si>
  <si>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</si>
  <si>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</si>
  <si>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</si>
  <si>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</si>
  <si>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</si>
  <si>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</si>
  <si>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</si>
  <si>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Nopember 2022</t>
  </si>
  <si>
    <t>Lebar daun pintu,</t>
  </si>
  <si>
    <t>Tinggi daun pintu,</t>
  </si>
  <si>
    <t>Luas untuk daun pintu,</t>
  </si>
  <si>
    <r>
      <t>A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</si>
  <si>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 xml:space="preserve"> =</t>
    </r>
  </si>
  <si>
    <t>Tebal daun pintu,</t>
  </si>
  <si>
    <t>t =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</si>
  <si>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2 *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</si>
  <si>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2 *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=</t>
    </r>
  </si>
  <si>
    <t>Analisa RAB dan harga pembuatan dan pemasangan kusen pintu</t>
  </si>
  <si>
    <t>Analisa RAB dan harga pemasangan kunci pintu</t>
  </si>
  <si>
    <t>Kunci Tanam 2 Slaag biasa</t>
  </si>
  <si>
    <t>Analisa RAB dan harga pemasangan kunci silinder</t>
  </si>
  <si>
    <t>Kunci silinder</t>
  </si>
  <si>
    <t>Analisa RAB dan harga pelaburan politur untuk daun pintu</t>
  </si>
  <si>
    <t>Analisa RAB dan harga pelaburan politur untuk kusen pintu</t>
  </si>
  <si>
    <t>D.7.</t>
  </si>
  <si>
    <t>Analisa RAB dan pemasangan engsel pintu (3 bh)</t>
  </si>
  <si>
    <t>Engsel pintu Kupu - Kupu</t>
  </si>
  <si>
    <t>per set</t>
  </si>
  <si>
    <t>Analisa RAB dan pemasangan kunci slot pintu</t>
  </si>
  <si>
    <t>kunci slot</t>
  </si>
  <si>
    <t>Analisa RAB dan pemasangan door holder</t>
  </si>
  <si>
    <t>Door holder</t>
  </si>
  <si>
    <t>Analisa RAB dan pemasangan door closer</t>
  </si>
  <si>
    <t>Door closer</t>
  </si>
  <si>
    <t>set</t>
  </si>
  <si>
    <t>Pembuatan dan pemasangan daun pintu,</t>
  </si>
  <si>
    <t>Pembuatan dan pemasangan kusen pintu,</t>
  </si>
  <si>
    <t>Pemasangan door holder,</t>
  </si>
  <si>
    <t>Pemasangan door closer,</t>
  </si>
  <si>
    <t>Pemasangan kunci slot,</t>
  </si>
  <si>
    <t>[ TIDAK ]</t>
  </si>
  <si>
    <t>Input Data Dimensi Kusen Pintu</t>
  </si>
  <si>
    <t>Engsel jendela kupu - kupu,</t>
  </si>
  <si>
    <t>D.8.</t>
  </si>
  <si>
    <t>D.9.</t>
  </si>
  <si>
    <t>D.10.</t>
  </si>
  <si>
    <t>Jenis pintu,</t>
  </si>
  <si>
    <t>Pintu Plywood</t>
  </si>
  <si>
    <t>Analisa RAB dan harga pembuatan dan pemasangan daun pintu panel</t>
  </si>
  <si>
    <t>Analisa RAB dan harga pembuatan dan pemasangan daun pintu plywood</t>
  </si>
  <si>
    <t>Lem kayu</t>
  </si>
  <si>
    <t>plywood 4 mm</t>
  </si>
  <si>
    <t>plywood lap. Aluminium</t>
  </si>
  <si>
    <r>
      <t>Papan kayu, m</t>
    </r>
    <r>
      <rPr>
        <vertAlign val="superscript"/>
        <sz val="11"/>
        <rFont val="Calibri"/>
        <family val="2"/>
        <scheme val="minor"/>
      </rPr>
      <t>3</t>
    </r>
  </si>
  <si>
    <t>Paku</t>
  </si>
  <si>
    <t>D.1(A).</t>
  </si>
  <si>
    <t>D.1(B).</t>
  </si>
  <si>
    <t>Jumlah Biaya Material dan Bahan:</t>
  </si>
  <si>
    <t>Biaya pembuatan dan pemasangan daun pintu panel:</t>
  </si>
  <si>
    <t>Biaya pembuatan dan pemasangan daun pintu plywood:</t>
  </si>
  <si>
    <t>Biaya pembuatan dan pemasangan kusen pintu:</t>
  </si>
  <si>
    <t>Biaya pemasangan kunci pintu:</t>
  </si>
  <si>
    <t>Biaya pemasangan kunci silinder:</t>
  </si>
  <si>
    <t>Biaya pemasangan engsel pintu:</t>
  </si>
  <si>
    <t>Biaya pemasangan kunci slot pintu:</t>
  </si>
  <si>
    <t>Biaya pemasangan door holder:</t>
  </si>
  <si>
    <t>Biaya pemasangan door closer:</t>
  </si>
  <si>
    <t>Biaya pelaburan politur untuk daun pintu:</t>
  </si>
  <si>
    <t>Biaya pelaburan politur untuk kusen pintu:</t>
  </si>
  <si>
    <t>X</t>
  </si>
  <si>
    <t>Y</t>
  </si>
  <si>
    <t>6'</t>
  </si>
  <si>
    <t>7'</t>
  </si>
  <si>
    <t>2'</t>
  </si>
  <si>
    <t>3'</t>
  </si>
  <si>
    <t>13'</t>
  </si>
  <si>
    <t>9'</t>
  </si>
  <si>
    <t>16'</t>
  </si>
  <si>
    <t>12'</t>
  </si>
  <si>
    <t>14'</t>
  </si>
  <si>
    <t>10'</t>
  </si>
  <si>
    <t>15'</t>
  </si>
  <si>
    <t>11'</t>
  </si>
  <si>
    <t>lebar rumah kunci</t>
  </si>
  <si>
    <t>elevasi atas</t>
  </si>
  <si>
    <t>panjang rg</t>
  </si>
  <si>
    <t>posisi dari pinggir</t>
  </si>
  <si>
    <t>lebar gagang</t>
  </si>
  <si>
    <t>Panjang gagang</t>
  </si>
  <si>
    <t xml:space="preserve">REPORT OUTPUT EXCEL SPREADSHEET </t>
  </si>
  <si>
    <t>• Nama Program</t>
  </si>
  <si>
    <t xml:space="preserve">• Versi </t>
  </si>
  <si>
    <t>1.0.0</t>
  </si>
  <si>
    <t>• Penyusun</t>
  </si>
  <si>
    <t>Indra K Raj Suweda</t>
  </si>
  <si>
    <t>• email</t>
  </si>
  <si>
    <t>Analisa Dimensi dan Harga Pembuatan dan Pemasangan Pintu Tipe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</si>
</sst>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11" borderId="3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1" borderId="2" xfId="0" applyFill="1" applyBorder="1" applyAlignment="1">
      <alignment horizontal="left" vertical="center" indent="1"/>
    </xf>
    <xf numFmtId="0" fontId="0" fillId="11" borderId="0" xfId="0" applyFill="1" applyBorder="1" applyAlignment="1">
      <alignment horizontal="left" vertical="center" indent="1"/>
    </xf>
    <xf numFmtId="0" fontId="0" fillId="11" borderId="10" xfId="0" applyFill="1" applyBorder="1" applyAlignment="1">
      <alignment horizontal="left" vertical="center" indent="1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12" borderId="0" xfId="0" applyFont="1" applyFill="1" applyAlignment="1">
      <alignment vertical="center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vertical="center"/>
    </xf>
    <xf numFmtId="0" fontId="16" fillId="12" borderId="0" xfId="0" quotePrefix="1" applyFont="1" applyFill="1" applyAlignment="1">
      <alignment vertical="center"/>
    </xf>
    <xf numFmtId="0" fontId="17" fillId="12" borderId="0" xfId="4" quotePrefix="1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18" fillId="12" borderId="0" xfId="0" applyFont="1" applyFill="1" applyAlignment="1">
      <alignment vertical="center"/>
    </xf>
    <xf numFmtId="0" fontId="5" fillId="12" borderId="0" xfId="0" applyFont="1" applyFill="1" applyAlignment="1">
      <alignment vertical="center" wrapText="1"/>
    </xf>
    <xf numFmtId="0" fontId="19" fillId="12" borderId="0" xfId="4" applyFont="1" applyFill="1" applyAlignment="1">
      <alignment vertical="center"/>
    </xf>
    <xf numFmtId="0" fontId="20" fillId="12" borderId="0" xfId="0" applyFont="1" applyFill="1" applyAlignment="1">
      <alignment vertical="center"/>
    </xf>
    <xf numFmtId="1" fontId="2" fillId="3" borderId="6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2" fillId="0" borderId="13" xfId="0" applyFont="1" applyBorder="1" applyAlignment="1">
      <alignment vertical="center"/>
    </xf>
    <xf numFmtId="0" fontId="0" fillId="0" borderId="13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0" xfId="0" applyBorder="1" applyAlignment="1">
      <alignment horizontal="right" vertical="center"/>
    </xf>
    <xf numFmtId="0" fontId="9" fillId="0" borderId="13" xfId="1" applyNumberFormat="1" applyFont="1" applyFill="1" applyBorder="1" applyAlignment="1">
      <alignment horizontal="left" vertical="center" indent="1"/>
    </xf>
    <xf numFmtId="0" fontId="9" fillId="0" borderId="13" xfId="1" applyNumberFormat="1" applyFont="1" applyFill="1" applyBorder="1" applyAlignment="1">
      <alignment horizontal="left" vertical="center" indent="2"/>
    </xf>
    <xf numFmtId="0" fontId="0" fillId="0" borderId="7" xfId="0" applyBorder="1" applyAlignment="1">
      <alignment horizontal="left" vertical="center" indent="1"/>
    </xf>
    <xf numFmtId="0" fontId="2" fillId="8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0" fillId="13" borderId="0" xfId="0" applyNumberFormat="1" applyFill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166" fontId="0" fillId="7" borderId="17" xfId="0" applyNumberFormat="1" applyFill="1" applyBorder="1" applyAlignment="1">
      <alignment horizontal="center" vertical="center"/>
    </xf>
    <xf numFmtId="166" fontId="0" fillId="7" borderId="18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66" fontId="0" fillId="7" borderId="0" xfId="0" applyNumberFormat="1" applyFill="1" applyBorder="1" applyAlignment="1">
      <alignment horizontal="center" vertical="center"/>
    </xf>
    <xf numFmtId="166" fontId="0" fillId="7" borderId="20" xfId="0" applyNumberForma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166" fontId="0" fillId="13" borderId="0" xfId="0" applyNumberFormat="1" applyFill="1" applyBorder="1" applyAlignment="1">
      <alignment horizontal="center" vertical="center"/>
    </xf>
    <xf numFmtId="166" fontId="0" fillId="13" borderId="20" xfId="0" applyNumberForma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left" vertical="center" indent="1"/>
    </xf>
    <xf numFmtId="4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42" fontId="0" fillId="0" borderId="7" xfId="2" applyFont="1" applyBorder="1" applyAlignment="1">
      <alignment horizontal="center" vertical="center"/>
    </xf>
    <xf numFmtId="42" fontId="0" fillId="0" borderId="9" xfId="2" applyFont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1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7" fontId="0" fillId="0" borderId="6" xfId="0" applyNumberFormat="1" applyFont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167" fontId="2" fillId="6" borderId="6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2" fillId="8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2" fontId="0" fillId="0" borderId="8" xfId="2" applyFont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24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20" fontId="0" fillId="0" borderId="24" xfId="0" quotePrefix="1" applyNumberForma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14" fillId="0" borderId="24" xfId="4" applyBorder="1" applyAlignment="1">
      <alignment horizontal="left" vertical="center" indent="1"/>
    </xf>
    <xf numFmtId="0" fontId="6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left" vertical="center"/>
    </xf>
    <xf numFmtId="0" fontId="9" fillId="0" borderId="0" xfId="1" applyNumberFormat="1" applyFont="1" applyFill="1" applyBorder="1" applyAlignment="1">
      <alignment horizontal="left" vertical="center" indent="1"/>
    </xf>
    <xf numFmtId="42" fontId="1" fillId="0" borderId="7" xfId="2" applyFont="1" applyFill="1" applyBorder="1" applyAlignment="1">
      <alignment horizontal="center" vertical="center"/>
    </xf>
    <xf numFmtId="42" fontId="1" fillId="0" borderId="8" xfId="2" applyFont="1" applyFill="1" applyBorder="1" applyAlignment="1">
      <alignment horizontal="center" vertical="center"/>
    </xf>
    <xf numFmtId="42" fontId="1" fillId="0" borderId="9" xfId="2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1" fontId="0" fillId="3" borderId="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 indent="2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165" fontId="0" fillId="0" borderId="8" xfId="0" applyNumberFormat="1" applyBorder="1" applyAlignment="1">
      <alignment vertical="center"/>
    </xf>
    <xf numFmtId="0" fontId="11" fillId="0" borderId="0" xfId="3" applyFont="1" applyFill="1" applyBorder="1" applyAlignment="1">
      <alignment horizontal="left" vertical="center" indent="1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166" fontId="0" fillId="0" borderId="0" xfId="0" applyNumberFormat="1" applyBorder="1" applyAlignment="1">
      <alignment horizontal="center" vertical="center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4">
    <dxf>
      <fill>
        <patternFill>
          <bgColor theme="8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Tabel!$D$4:$D$8</c:f>
              <c:numCache>
                <c:formatCode>0.000</c:formatCode>
                <c:ptCount val="5"/>
                <c:pt idx="0">
                  <c:v>-13.75</c:v>
                </c:pt>
                <c:pt idx="1">
                  <c:v>-13.75</c:v>
                </c:pt>
                <c:pt idx="2">
                  <c:v>13.75</c:v>
                </c:pt>
                <c:pt idx="3">
                  <c:v>13.75</c:v>
                </c:pt>
                <c:pt idx="4">
                  <c:v>-13.75</c:v>
                </c:pt>
              </c:numCache>
            </c:numRef>
          </c:xVal>
          <c:yVal>
            <c:numRef>
              <c:f>Tabel!$E$4:$E$8</c:f>
              <c:numCache>
                <c:formatCode>0.000</c:formatCode>
                <c:ptCount val="5"/>
                <c:pt idx="0">
                  <c:v>-27.5</c:v>
                </c:pt>
                <c:pt idx="1">
                  <c:v>27.5</c:v>
                </c:pt>
                <c:pt idx="2">
                  <c:v>27.5</c:v>
                </c:pt>
                <c:pt idx="3">
                  <c:v>-27.5</c:v>
                </c:pt>
                <c:pt idx="4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10-4D4E-A24A-20425589FE9A}"/>
            </c:ext>
          </c:extLst>
        </c:ser>
        <c:ser>
          <c:idx val="1"/>
          <c:order val="1"/>
          <c:tx>
            <c:v>Kusen 2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Tabel!$D$9:$D$12</c:f>
              <c:numCache>
                <c:formatCode>0.000</c:formatCode>
                <c:ptCount val="4"/>
                <c:pt idx="0">
                  <c:v>-11.25</c:v>
                </c:pt>
                <c:pt idx="1">
                  <c:v>-11.25</c:v>
                </c:pt>
                <c:pt idx="2">
                  <c:v>11.249999999999996</c:v>
                </c:pt>
                <c:pt idx="3">
                  <c:v>11.249999999999996</c:v>
                </c:pt>
              </c:numCache>
            </c:numRef>
          </c:xVal>
          <c:yVal>
            <c:numRef>
              <c:f>Tabel!$E$9:$E$12</c:f>
              <c:numCache>
                <c:formatCode>0.000</c:formatCode>
                <c:ptCount val="4"/>
                <c:pt idx="0">
                  <c:v>-27.5</c:v>
                </c:pt>
                <c:pt idx="1">
                  <c:v>24.999999999999993</c:v>
                </c:pt>
                <c:pt idx="2">
                  <c:v>24.999999999999993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10-4D4E-A24A-20425589FE9A}"/>
            </c:ext>
          </c:extLst>
        </c:ser>
        <c:ser>
          <c:idx val="2"/>
          <c:order val="2"/>
          <c:tx>
            <c:v>Kusen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Tabel!$D$13:$D$15</c:f>
              <c:numCache>
                <c:formatCode>0.000</c:formatCode>
                <c:ptCount val="3"/>
                <c:pt idx="0">
                  <c:v>-11.25</c:v>
                </c:pt>
                <c:pt idx="1">
                  <c:v>-11.75</c:v>
                </c:pt>
                <c:pt idx="2">
                  <c:v>-13.75</c:v>
                </c:pt>
              </c:numCache>
            </c:numRef>
          </c:xVal>
          <c:yVal>
            <c:numRef>
              <c:f>Tabel!$E$13:$E$15</c:f>
              <c:numCache>
                <c:formatCode>0.000</c:formatCode>
                <c:ptCount val="3"/>
                <c:pt idx="0">
                  <c:v>24.999999999999993</c:v>
                </c:pt>
                <c:pt idx="1">
                  <c:v>25.5</c:v>
                </c:pt>
                <c:pt idx="2">
                  <c:v>25.5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10-4D4E-A24A-20425589FE9A}"/>
            </c:ext>
          </c:extLst>
        </c:ser>
        <c:ser>
          <c:idx val="3"/>
          <c:order val="3"/>
          <c:tx>
            <c:v>Kusen 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Tabel!$D$16:$D$18</c:f>
              <c:numCache>
                <c:formatCode>0.000</c:formatCode>
                <c:ptCount val="3"/>
                <c:pt idx="0">
                  <c:v>11.249999999999996</c:v>
                </c:pt>
                <c:pt idx="1">
                  <c:v>11.75</c:v>
                </c:pt>
                <c:pt idx="2">
                  <c:v>13.75</c:v>
                </c:pt>
              </c:numCache>
            </c:numRef>
          </c:xVal>
          <c:yVal>
            <c:numRef>
              <c:f>Tabel!$E$16:$E$18</c:f>
              <c:numCache>
                <c:formatCode>0.000</c:formatCode>
                <c:ptCount val="3"/>
                <c:pt idx="0">
                  <c:v>24.999999999999993</c:v>
                </c:pt>
                <c:pt idx="1">
                  <c:v>25.5</c:v>
                </c:pt>
                <c:pt idx="2">
                  <c:v>25.5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10-4D4E-A24A-20425589FE9A}"/>
            </c:ext>
          </c:extLst>
        </c:ser>
        <c:ser>
          <c:idx val="4"/>
          <c:order val="4"/>
          <c:tx>
            <c:v>Pintu 1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Tabel!$D$19:$D$22</c:f>
              <c:numCache>
                <c:formatCode>0.000</c:formatCode>
                <c:ptCount val="4"/>
                <c:pt idx="0">
                  <c:v>-11</c:v>
                </c:pt>
                <c:pt idx="1">
                  <c:v>-11</c:v>
                </c:pt>
                <c:pt idx="2">
                  <c:v>11</c:v>
                </c:pt>
                <c:pt idx="3">
                  <c:v>11</c:v>
                </c:pt>
              </c:numCache>
            </c:numRef>
          </c:xVal>
          <c:yVal>
            <c:numRef>
              <c:f>Tabel!$E$19:$E$22</c:f>
              <c:numCache>
                <c:formatCode>0.000</c:formatCode>
                <c:ptCount val="4"/>
                <c:pt idx="0">
                  <c:v>-27.5</c:v>
                </c:pt>
                <c:pt idx="1">
                  <c:v>24.75</c:v>
                </c:pt>
                <c:pt idx="2">
                  <c:v>24.75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10-4D4E-A24A-20425589FE9A}"/>
            </c:ext>
          </c:extLst>
        </c:ser>
        <c:ser>
          <c:idx val="5"/>
          <c:order val="5"/>
          <c:tx>
            <c:v>Pintu 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Tabel!$D$23:$D$27</c:f>
              <c:numCache>
                <c:formatCode>0.000</c:formatCode>
                <c:ptCount val="5"/>
                <c:pt idx="0">
                  <c:v>-7.4249999999999998</c:v>
                </c:pt>
                <c:pt idx="1">
                  <c:v>-7.4249999999999998</c:v>
                </c:pt>
                <c:pt idx="2">
                  <c:v>7.4249999999999972</c:v>
                </c:pt>
                <c:pt idx="3">
                  <c:v>7.4249999999999972</c:v>
                </c:pt>
                <c:pt idx="4">
                  <c:v>-7.4249999999999998</c:v>
                </c:pt>
              </c:numCache>
            </c:numRef>
          </c:xVal>
          <c:yVal>
            <c:numRef>
              <c:f>Tabel!$E$23:$E$27</c:f>
              <c:numCache>
                <c:formatCode>0.000</c:formatCode>
                <c:ptCount val="5"/>
                <c:pt idx="0">
                  <c:v>-20.149999999999999</c:v>
                </c:pt>
                <c:pt idx="1">
                  <c:v>17.649999999999999</c:v>
                </c:pt>
                <c:pt idx="2">
                  <c:v>17.649999999999999</c:v>
                </c:pt>
                <c:pt idx="3">
                  <c:v>-20.149999999999999</c:v>
                </c:pt>
                <c:pt idx="4">
                  <c:v>-20.149999999999999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10-4D4E-A24A-20425589FE9A}"/>
            </c:ext>
          </c:extLst>
        </c:ser>
        <c:ser>
          <c:idx val="6"/>
          <c:order val="6"/>
          <c:tx>
            <c:v>Pintu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Tabel!$D$28:$D$30</c:f>
              <c:numCache>
                <c:formatCode>0.000</c:formatCode>
                <c:ptCount val="3"/>
                <c:pt idx="0">
                  <c:v>-7.4249999999999998</c:v>
                </c:pt>
                <c:pt idx="1">
                  <c:v>-8.1750000000000007</c:v>
                </c:pt>
                <c:pt idx="2">
                  <c:v>-8.1750000000000007</c:v>
                </c:pt>
              </c:numCache>
            </c:numRef>
          </c:xVal>
          <c:yVal>
            <c:numRef>
              <c:f>Tabel!$E$28:$E$30</c:f>
              <c:numCache>
                <c:formatCode>0.000</c:formatCode>
                <c:ptCount val="3"/>
                <c:pt idx="0">
                  <c:v>-20.149999999999999</c:v>
                </c:pt>
                <c:pt idx="1">
                  <c:v>-20.9</c:v>
                </c:pt>
                <c:pt idx="2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10-4D4E-A24A-20425589FE9A}"/>
            </c:ext>
          </c:extLst>
        </c:ser>
        <c:ser>
          <c:idx val="7"/>
          <c:order val="7"/>
          <c:tx>
            <c:v>Pintu 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Tabel!$D$31:$D$33</c:f>
              <c:numCache>
                <c:formatCode>0.000</c:formatCode>
                <c:ptCount val="3"/>
                <c:pt idx="0">
                  <c:v>7.4249999999999972</c:v>
                </c:pt>
                <c:pt idx="1">
                  <c:v>8.1749999999999972</c:v>
                </c:pt>
                <c:pt idx="2">
                  <c:v>8.1749999999999972</c:v>
                </c:pt>
              </c:numCache>
            </c:numRef>
          </c:xVal>
          <c:yVal>
            <c:numRef>
              <c:f>Tabel!$E$31:$E$33</c:f>
              <c:numCache>
                <c:formatCode>0.000</c:formatCode>
                <c:ptCount val="3"/>
                <c:pt idx="0">
                  <c:v>-20.149999999999999</c:v>
                </c:pt>
                <c:pt idx="1">
                  <c:v>-20.9</c:v>
                </c:pt>
                <c:pt idx="2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10-4D4E-A24A-20425589FE9A}"/>
            </c:ext>
          </c:extLst>
        </c:ser>
        <c:ser>
          <c:idx val="8"/>
          <c:order val="8"/>
          <c:tx>
            <c:v>Pintu 5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Tabel!$D$34:$D$36</c:f>
              <c:numCache>
                <c:formatCode>0.000</c:formatCode>
                <c:ptCount val="3"/>
                <c:pt idx="0">
                  <c:v>-7.4249999999999998</c:v>
                </c:pt>
                <c:pt idx="1">
                  <c:v>-8.1750000000000007</c:v>
                </c:pt>
                <c:pt idx="2">
                  <c:v>-8.1750000000000007</c:v>
                </c:pt>
              </c:numCache>
            </c:numRef>
          </c:xVal>
          <c:yVal>
            <c:numRef>
              <c:f>Tabel!$E$34:$E$36</c:f>
              <c:numCache>
                <c:formatCode>0.000</c:formatCode>
                <c:ptCount val="3"/>
                <c:pt idx="0">
                  <c:v>17.649999999999999</c:v>
                </c:pt>
                <c:pt idx="1">
                  <c:v>18.399999999999999</c:v>
                </c:pt>
                <c:pt idx="2">
                  <c:v>24.75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10-4D4E-A24A-20425589FE9A}"/>
            </c:ext>
          </c:extLst>
        </c:ser>
        <c:ser>
          <c:idx val="9"/>
          <c:order val="9"/>
          <c:tx>
            <c:v>Pintu 6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Tabel!$D$37:$D$39</c:f>
              <c:numCache>
                <c:formatCode>0.000</c:formatCode>
                <c:ptCount val="3"/>
                <c:pt idx="0">
                  <c:v>7.4249999999999972</c:v>
                </c:pt>
                <c:pt idx="1">
                  <c:v>8.1749999999999972</c:v>
                </c:pt>
                <c:pt idx="2">
                  <c:v>8.1749999999999972</c:v>
                </c:pt>
              </c:numCache>
            </c:numRef>
          </c:xVal>
          <c:yVal>
            <c:numRef>
              <c:f>Tabel!$E$37:$E$39</c:f>
              <c:numCache>
                <c:formatCode>0.000</c:formatCode>
                <c:ptCount val="3"/>
                <c:pt idx="0">
                  <c:v>17.649999999999999</c:v>
                </c:pt>
                <c:pt idx="1">
                  <c:v>18.399999999999999</c:v>
                </c:pt>
                <c:pt idx="2">
                  <c:v>24.75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810-4D4E-A24A-20425589FE9A}"/>
            </c:ext>
          </c:extLst>
        </c:ser>
        <c:ser>
          <c:idx val="10"/>
          <c:order val="10"/>
          <c:tx>
            <c:v>Gagang Pintu 1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Tabel!$D$40:$D$44</c:f>
              <c:numCache>
                <c:formatCode>General</c:formatCode>
                <c:ptCount val="5"/>
                <c:pt idx="0">
                  <c:v>8.2499999999999929</c:v>
                </c:pt>
                <c:pt idx="1">
                  <c:v>8.2499999999999929</c:v>
                </c:pt>
                <c:pt idx="2">
                  <c:v>9.7499999999999964</c:v>
                </c:pt>
                <c:pt idx="3">
                  <c:v>9.7499999999999964</c:v>
                </c:pt>
                <c:pt idx="4">
                  <c:v>8.2499999999999929</c:v>
                </c:pt>
              </c:numCache>
            </c:numRef>
          </c:xVal>
          <c:yVal>
            <c:numRef>
              <c:f>Tabel!$E$40:$E$44</c:f>
              <c:numCache>
                <c:formatCode>General</c:formatCode>
                <c:ptCount val="5"/>
                <c:pt idx="0">
                  <c:v>-2.5000000000000036</c:v>
                </c:pt>
                <c:pt idx="1">
                  <c:v>2.4999999999999964</c:v>
                </c:pt>
                <c:pt idx="2">
                  <c:v>2.4999999999999964</c:v>
                </c:pt>
                <c:pt idx="3">
                  <c:v>-2.5000000000000036</c:v>
                </c:pt>
                <c:pt idx="4">
                  <c:v>-2.5000000000000036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810-4D4E-A24A-20425589FE9A}"/>
            </c:ext>
          </c:extLst>
        </c:ser>
        <c:ser>
          <c:idx val="11"/>
          <c:order val="11"/>
          <c:tx>
            <c:v>Gagang Pintu 2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Tabel!$D$45:$D$49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9.4999999999999964</c:v>
                </c:pt>
                <c:pt idx="3">
                  <c:v>9.4999999999999964</c:v>
                </c:pt>
                <c:pt idx="4">
                  <c:v>5</c:v>
                </c:pt>
              </c:numCache>
            </c:numRef>
          </c:xVal>
          <c:yVal>
            <c:numRef>
              <c:f>Tabel!$E$45:$E$49</c:f>
              <c:numCache>
                <c:formatCode>General</c:formatCode>
                <c:ptCount val="5"/>
                <c:pt idx="0">
                  <c:v>0.87499999999999645</c:v>
                </c:pt>
                <c:pt idx="1">
                  <c:v>1.4999999999999964</c:v>
                </c:pt>
                <c:pt idx="2">
                  <c:v>1.4999999999999964</c:v>
                </c:pt>
                <c:pt idx="3">
                  <c:v>0.87499999999999645</c:v>
                </c:pt>
                <c:pt idx="4">
                  <c:v>0.87499999999999645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810-4D4E-A24A-20425589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461424"/>
        <c:axId val="874462408"/>
      </c:scatterChart>
      <c:valAx>
        <c:axId val="874461424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874462408"/>
        <c:crosses val="autoZero"/>
        <c:crossBetween val="midCat"/>
        <c:majorUnit val="5"/>
      </c:valAx>
      <c:valAx>
        <c:axId val="874462408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87446142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Tabel!$D$4:$D$8</c:f>
              <c:numCache>
                <c:formatCode>0.000</c:formatCode>
                <c:ptCount val="5"/>
                <c:pt idx="0">
                  <c:v>-13.75</c:v>
                </c:pt>
                <c:pt idx="1">
                  <c:v>-13.75</c:v>
                </c:pt>
                <c:pt idx="2">
                  <c:v>13.75</c:v>
                </c:pt>
                <c:pt idx="3">
                  <c:v>13.75</c:v>
                </c:pt>
                <c:pt idx="4">
                  <c:v>-13.75</c:v>
                </c:pt>
              </c:numCache>
            </c:numRef>
          </c:xVal>
          <c:yVal>
            <c:numRef>
              <c:f>Tabel!$E$4:$E$8</c:f>
              <c:numCache>
                <c:formatCode>0.000</c:formatCode>
                <c:ptCount val="5"/>
                <c:pt idx="0">
                  <c:v>-27.5</c:v>
                </c:pt>
                <c:pt idx="1">
                  <c:v>27.5</c:v>
                </c:pt>
                <c:pt idx="2">
                  <c:v>27.5</c:v>
                </c:pt>
                <c:pt idx="3">
                  <c:v>-27.5</c:v>
                </c:pt>
                <c:pt idx="4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17-4404-B94F-498A29FFAF2D}"/>
            </c:ext>
          </c:extLst>
        </c:ser>
        <c:ser>
          <c:idx val="1"/>
          <c:order val="1"/>
          <c:tx>
            <c:v>Kusen 2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Tabel!$D$9:$D$12</c:f>
              <c:numCache>
                <c:formatCode>0.000</c:formatCode>
                <c:ptCount val="4"/>
                <c:pt idx="0">
                  <c:v>-11.25</c:v>
                </c:pt>
                <c:pt idx="1">
                  <c:v>-11.25</c:v>
                </c:pt>
                <c:pt idx="2">
                  <c:v>11.249999999999996</c:v>
                </c:pt>
                <c:pt idx="3">
                  <c:v>11.249999999999996</c:v>
                </c:pt>
              </c:numCache>
            </c:numRef>
          </c:xVal>
          <c:yVal>
            <c:numRef>
              <c:f>Tabel!$E$9:$E$12</c:f>
              <c:numCache>
                <c:formatCode>0.000</c:formatCode>
                <c:ptCount val="4"/>
                <c:pt idx="0">
                  <c:v>-27.5</c:v>
                </c:pt>
                <c:pt idx="1">
                  <c:v>24.999999999999993</c:v>
                </c:pt>
                <c:pt idx="2">
                  <c:v>24.999999999999993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17-4404-B94F-498A29FFAF2D}"/>
            </c:ext>
          </c:extLst>
        </c:ser>
        <c:ser>
          <c:idx val="2"/>
          <c:order val="2"/>
          <c:tx>
            <c:v>Kusen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Tabel!$D$13:$D$15</c:f>
              <c:numCache>
                <c:formatCode>0.000</c:formatCode>
                <c:ptCount val="3"/>
                <c:pt idx="0">
                  <c:v>-11.25</c:v>
                </c:pt>
                <c:pt idx="1">
                  <c:v>-11.75</c:v>
                </c:pt>
                <c:pt idx="2">
                  <c:v>-13.75</c:v>
                </c:pt>
              </c:numCache>
            </c:numRef>
          </c:xVal>
          <c:yVal>
            <c:numRef>
              <c:f>Tabel!$E$13:$E$15</c:f>
              <c:numCache>
                <c:formatCode>0.000</c:formatCode>
                <c:ptCount val="3"/>
                <c:pt idx="0">
                  <c:v>24.999999999999993</c:v>
                </c:pt>
                <c:pt idx="1">
                  <c:v>25.5</c:v>
                </c:pt>
                <c:pt idx="2">
                  <c:v>25.5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17-4404-B94F-498A29FFAF2D}"/>
            </c:ext>
          </c:extLst>
        </c:ser>
        <c:ser>
          <c:idx val="3"/>
          <c:order val="3"/>
          <c:tx>
            <c:v>Kusen 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Tabel!$D$16:$D$18</c:f>
              <c:numCache>
                <c:formatCode>0.000</c:formatCode>
                <c:ptCount val="3"/>
                <c:pt idx="0">
                  <c:v>11.249999999999996</c:v>
                </c:pt>
                <c:pt idx="1">
                  <c:v>11.75</c:v>
                </c:pt>
                <c:pt idx="2">
                  <c:v>13.75</c:v>
                </c:pt>
              </c:numCache>
            </c:numRef>
          </c:xVal>
          <c:yVal>
            <c:numRef>
              <c:f>Tabel!$E$16:$E$18</c:f>
              <c:numCache>
                <c:formatCode>0.000</c:formatCode>
                <c:ptCount val="3"/>
                <c:pt idx="0">
                  <c:v>24.999999999999993</c:v>
                </c:pt>
                <c:pt idx="1">
                  <c:v>25.5</c:v>
                </c:pt>
                <c:pt idx="2">
                  <c:v>25.5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17-4404-B94F-498A29FFAF2D}"/>
            </c:ext>
          </c:extLst>
        </c:ser>
        <c:ser>
          <c:idx val="4"/>
          <c:order val="4"/>
          <c:tx>
            <c:v>Pintu 1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Tabel!$D$19:$D$22</c:f>
              <c:numCache>
                <c:formatCode>0.000</c:formatCode>
                <c:ptCount val="4"/>
                <c:pt idx="0">
                  <c:v>-11</c:v>
                </c:pt>
                <c:pt idx="1">
                  <c:v>-11</c:v>
                </c:pt>
                <c:pt idx="2">
                  <c:v>11</c:v>
                </c:pt>
                <c:pt idx="3">
                  <c:v>11</c:v>
                </c:pt>
              </c:numCache>
            </c:numRef>
          </c:xVal>
          <c:yVal>
            <c:numRef>
              <c:f>Tabel!$E$19:$E$22</c:f>
              <c:numCache>
                <c:formatCode>0.000</c:formatCode>
                <c:ptCount val="4"/>
                <c:pt idx="0">
                  <c:v>-27.5</c:v>
                </c:pt>
                <c:pt idx="1">
                  <c:v>24.75</c:v>
                </c:pt>
                <c:pt idx="2">
                  <c:v>24.75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17-4404-B94F-498A29FFAF2D}"/>
            </c:ext>
          </c:extLst>
        </c:ser>
        <c:ser>
          <c:idx val="5"/>
          <c:order val="5"/>
          <c:tx>
            <c:v>Pintu 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Tabel!$D$23:$D$27</c:f>
              <c:numCache>
                <c:formatCode>0.000</c:formatCode>
                <c:ptCount val="5"/>
                <c:pt idx="0">
                  <c:v>-7.4249999999999998</c:v>
                </c:pt>
                <c:pt idx="1">
                  <c:v>-7.4249999999999998</c:v>
                </c:pt>
                <c:pt idx="2">
                  <c:v>7.4249999999999972</c:v>
                </c:pt>
                <c:pt idx="3">
                  <c:v>7.4249999999999972</c:v>
                </c:pt>
                <c:pt idx="4">
                  <c:v>-7.4249999999999998</c:v>
                </c:pt>
              </c:numCache>
            </c:numRef>
          </c:xVal>
          <c:yVal>
            <c:numRef>
              <c:f>Tabel!$E$23:$E$27</c:f>
              <c:numCache>
                <c:formatCode>0.000</c:formatCode>
                <c:ptCount val="5"/>
                <c:pt idx="0">
                  <c:v>-20.149999999999999</c:v>
                </c:pt>
                <c:pt idx="1">
                  <c:v>17.649999999999999</c:v>
                </c:pt>
                <c:pt idx="2">
                  <c:v>17.649999999999999</c:v>
                </c:pt>
                <c:pt idx="3">
                  <c:v>-20.149999999999999</c:v>
                </c:pt>
                <c:pt idx="4">
                  <c:v>-20.149999999999999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17-4404-B94F-498A29FFAF2D}"/>
            </c:ext>
          </c:extLst>
        </c:ser>
        <c:ser>
          <c:idx val="6"/>
          <c:order val="6"/>
          <c:tx>
            <c:v>Pintu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Tabel!$D$28:$D$30</c:f>
              <c:numCache>
                <c:formatCode>0.000</c:formatCode>
                <c:ptCount val="3"/>
                <c:pt idx="0">
                  <c:v>-7.4249999999999998</c:v>
                </c:pt>
                <c:pt idx="1">
                  <c:v>-8.1750000000000007</c:v>
                </c:pt>
                <c:pt idx="2">
                  <c:v>-8.1750000000000007</c:v>
                </c:pt>
              </c:numCache>
            </c:numRef>
          </c:xVal>
          <c:yVal>
            <c:numRef>
              <c:f>Tabel!$E$28:$E$30</c:f>
              <c:numCache>
                <c:formatCode>0.000</c:formatCode>
                <c:ptCount val="3"/>
                <c:pt idx="0">
                  <c:v>-20.149999999999999</c:v>
                </c:pt>
                <c:pt idx="1">
                  <c:v>-20.9</c:v>
                </c:pt>
                <c:pt idx="2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17-4404-B94F-498A29FFAF2D}"/>
            </c:ext>
          </c:extLst>
        </c:ser>
        <c:ser>
          <c:idx val="7"/>
          <c:order val="7"/>
          <c:tx>
            <c:v>Pintu 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Tabel!$D$31:$D$33</c:f>
              <c:numCache>
                <c:formatCode>0.000</c:formatCode>
                <c:ptCount val="3"/>
                <c:pt idx="0">
                  <c:v>7.4249999999999972</c:v>
                </c:pt>
                <c:pt idx="1">
                  <c:v>8.1749999999999972</c:v>
                </c:pt>
                <c:pt idx="2">
                  <c:v>8.1749999999999972</c:v>
                </c:pt>
              </c:numCache>
            </c:numRef>
          </c:xVal>
          <c:yVal>
            <c:numRef>
              <c:f>Tabel!$E$31:$E$33</c:f>
              <c:numCache>
                <c:formatCode>0.000</c:formatCode>
                <c:ptCount val="3"/>
                <c:pt idx="0">
                  <c:v>-20.149999999999999</c:v>
                </c:pt>
                <c:pt idx="1">
                  <c:v>-20.9</c:v>
                </c:pt>
                <c:pt idx="2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17-4404-B94F-498A29FFAF2D}"/>
            </c:ext>
          </c:extLst>
        </c:ser>
        <c:ser>
          <c:idx val="8"/>
          <c:order val="8"/>
          <c:tx>
            <c:v>Pintu 5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Tabel!$D$34:$D$36</c:f>
              <c:numCache>
                <c:formatCode>0.000</c:formatCode>
                <c:ptCount val="3"/>
                <c:pt idx="0">
                  <c:v>-7.4249999999999998</c:v>
                </c:pt>
                <c:pt idx="1">
                  <c:v>-8.1750000000000007</c:v>
                </c:pt>
                <c:pt idx="2">
                  <c:v>-8.1750000000000007</c:v>
                </c:pt>
              </c:numCache>
            </c:numRef>
          </c:xVal>
          <c:yVal>
            <c:numRef>
              <c:f>Tabel!$E$34:$E$36</c:f>
              <c:numCache>
                <c:formatCode>0.000</c:formatCode>
                <c:ptCount val="3"/>
                <c:pt idx="0">
                  <c:v>17.649999999999999</c:v>
                </c:pt>
                <c:pt idx="1">
                  <c:v>18.399999999999999</c:v>
                </c:pt>
                <c:pt idx="2">
                  <c:v>24.75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817-4404-B94F-498A29FFAF2D}"/>
            </c:ext>
          </c:extLst>
        </c:ser>
        <c:ser>
          <c:idx val="9"/>
          <c:order val="9"/>
          <c:tx>
            <c:v>Pintu 6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Tabel!$D$37:$D$39</c:f>
              <c:numCache>
                <c:formatCode>0.000</c:formatCode>
                <c:ptCount val="3"/>
                <c:pt idx="0">
                  <c:v>7.4249999999999972</c:v>
                </c:pt>
                <c:pt idx="1">
                  <c:v>8.1749999999999972</c:v>
                </c:pt>
                <c:pt idx="2">
                  <c:v>8.1749999999999972</c:v>
                </c:pt>
              </c:numCache>
            </c:numRef>
          </c:xVal>
          <c:yVal>
            <c:numRef>
              <c:f>Tabel!$E$37:$E$39</c:f>
              <c:numCache>
                <c:formatCode>0.000</c:formatCode>
                <c:ptCount val="3"/>
                <c:pt idx="0">
                  <c:v>17.649999999999999</c:v>
                </c:pt>
                <c:pt idx="1">
                  <c:v>18.399999999999999</c:v>
                </c:pt>
                <c:pt idx="2">
                  <c:v>24.75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817-4404-B94F-498A29FFAF2D}"/>
            </c:ext>
          </c:extLst>
        </c:ser>
        <c:ser>
          <c:idx val="10"/>
          <c:order val="10"/>
          <c:tx>
            <c:v>Gagang Pintu 1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Tabel!$D$40:$D$44</c:f>
              <c:numCache>
                <c:formatCode>General</c:formatCode>
                <c:ptCount val="5"/>
                <c:pt idx="0">
                  <c:v>8.2499999999999929</c:v>
                </c:pt>
                <c:pt idx="1">
                  <c:v>8.2499999999999929</c:v>
                </c:pt>
                <c:pt idx="2">
                  <c:v>9.7499999999999964</c:v>
                </c:pt>
                <c:pt idx="3">
                  <c:v>9.7499999999999964</c:v>
                </c:pt>
                <c:pt idx="4">
                  <c:v>8.2499999999999929</c:v>
                </c:pt>
              </c:numCache>
            </c:numRef>
          </c:xVal>
          <c:yVal>
            <c:numRef>
              <c:f>Tabel!$E$40:$E$44</c:f>
              <c:numCache>
                <c:formatCode>General</c:formatCode>
                <c:ptCount val="5"/>
                <c:pt idx="0">
                  <c:v>-2.5000000000000036</c:v>
                </c:pt>
                <c:pt idx="1">
                  <c:v>2.4999999999999964</c:v>
                </c:pt>
                <c:pt idx="2">
                  <c:v>2.4999999999999964</c:v>
                </c:pt>
                <c:pt idx="3">
                  <c:v>-2.5000000000000036</c:v>
                </c:pt>
                <c:pt idx="4">
                  <c:v>-2.5000000000000036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817-4404-B94F-498A29FFAF2D}"/>
            </c:ext>
          </c:extLst>
        </c:ser>
        <c:ser>
          <c:idx val="11"/>
          <c:order val="11"/>
          <c:tx>
            <c:v>Gagang Pintu 2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Tabel!$D$45:$D$49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9.4999999999999964</c:v>
                </c:pt>
                <c:pt idx="3">
                  <c:v>9.4999999999999964</c:v>
                </c:pt>
                <c:pt idx="4">
                  <c:v>5</c:v>
                </c:pt>
              </c:numCache>
            </c:numRef>
          </c:xVal>
          <c:yVal>
            <c:numRef>
              <c:f>Tabel!$E$45:$E$49</c:f>
              <c:numCache>
                <c:formatCode>General</c:formatCode>
                <c:ptCount val="5"/>
                <c:pt idx="0">
                  <c:v>0.87499999999999645</c:v>
                </c:pt>
                <c:pt idx="1">
                  <c:v>1.4999999999999964</c:v>
                </c:pt>
                <c:pt idx="2">
                  <c:v>1.4999999999999964</c:v>
                </c:pt>
                <c:pt idx="3">
                  <c:v>0.87499999999999645</c:v>
                </c:pt>
                <c:pt idx="4">
                  <c:v>0.87499999999999645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817-4404-B94F-498A29FFA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461424"/>
        <c:axId val="874462408"/>
      </c:scatterChart>
      <c:valAx>
        <c:axId val="874461424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874462408"/>
        <c:crosses val="autoZero"/>
        <c:crossBetween val="midCat"/>
        <c:majorUnit val="5"/>
      </c:valAx>
      <c:valAx>
        <c:axId val="874462408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87446142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Tabel!$D$4:$D$8</c:f>
              <c:numCache>
                <c:formatCode>0.000</c:formatCode>
                <c:ptCount val="5"/>
                <c:pt idx="0">
                  <c:v>-13.75</c:v>
                </c:pt>
                <c:pt idx="1">
                  <c:v>-13.75</c:v>
                </c:pt>
                <c:pt idx="2">
                  <c:v>13.75</c:v>
                </c:pt>
                <c:pt idx="3">
                  <c:v>13.75</c:v>
                </c:pt>
                <c:pt idx="4">
                  <c:v>-13.75</c:v>
                </c:pt>
              </c:numCache>
            </c:numRef>
          </c:xVal>
          <c:yVal>
            <c:numRef>
              <c:f>Tabel!$E$4:$E$8</c:f>
              <c:numCache>
                <c:formatCode>0.000</c:formatCode>
                <c:ptCount val="5"/>
                <c:pt idx="0">
                  <c:v>-27.5</c:v>
                </c:pt>
                <c:pt idx="1">
                  <c:v>27.5</c:v>
                </c:pt>
                <c:pt idx="2">
                  <c:v>27.5</c:v>
                </c:pt>
                <c:pt idx="3">
                  <c:v>-27.5</c:v>
                </c:pt>
                <c:pt idx="4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E9-43D2-B5B3-727FB6D0CA35}"/>
            </c:ext>
          </c:extLst>
        </c:ser>
        <c:ser>
          <c:idx val="1"/>
          <c:order val="1"/>
          <c:tx>
            <c:v>Kusen 2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Tabel!$D$9:$D$12</c:f>
              <c:numCache>
                <c:formatCode>0.000</c:formatCode>
                <c:ptCount val="4"/>
                <c:pt idx="0">
                  <c:v>-11.25</c:v>
                </c:pt>
                <c:pt idx="1">
                  <c:v>-11.25</c:v>
                </c:pt>
                <c:pt idx="2">
                  <c:v>11.249999999999996</c:v>
                </c:pt>
                <c:pt idx="3">
                  <c:v>11.249999999999996</c:v>
                </c:pt>
              </c:numCache>
            </c:numRef>
          </c:xVal>
          <c:yVal>
            <c:numRef>
              <c:f>Tabel!$E$9:$E$12</c:f>
              <c:numCache>
                <c:formatCode>0.000</c:formatCode>
                <c:ptCount val="4"/>
                <c:pt idx="0">
                  <c:v>-27.5</c:v>
                </c:pt>
                <c:pt idx="1">
                  <c:v>24.999999999999993</c:v>
                </c:pt>
                <c:pt idx="2">
                  <c:v>24.999999999999993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E9-43D2-B5B3-727FB6D0CA35}"/>
            </c:ext>
          </c:extLst>
        </c:ser>
        <c:ser>
          <c:idx val="2"/>
          <c:order val="2"/>
          <c:tx>
            <c:v>Kusen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Tabel!$D$13:$D$15</c:f>
              <c:numCache>
                <c:formatCode>0.000</c:formatCode>
                <c:ptCount val="3"/>
                <c:pt idx="0">
                  <c:v>-11.25</c:v>
                </c:pt>
                <c:pt idx="1">
                  <c:v>-11.75</c:v>
                </c:pt>
                <c:pt idx="2">
                  <c:v>-13.75</c:v>
                </c:pt>
              </c:numCache>
            </c:numRef>
          </c:xVal>
          <c:yVal>
            <c:numRef>
              <c:f>Tabel!$E$13:$E$15</c:f>
              <c:numCache>
                <c:formatCode>0.000</c:formatCode>
                <c:ptCount val="3"/>
                <c:pt idx="0">
                  <c:v>24.999999999999993</c:v>
                </c:pt>
                <c:pt idx="1">
                  <c:v>25.5</c:v>
                </c:pt>
                <c:pt idx="2">
                  <c:v>25.5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E9-43D2-B5B3-727FB6D0CA35}"/>
            </c:ext>
          </c:extLst>
        </c:ser>
        <c:ser>
          <c:idx val="3"/>
          <c:order val="3"/>
          <c:tx>
            <c:v>Kusen 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Tabel!$D$16:$D$18</c:f>
              <c:numCache>
                <c:formatCode>0.000</c:formatCode>
                <c:ptCount val="3"/>
                <c:pt idx="0">
                  <c:v>11.249999999999996</c:v>
                </c:pt>
                <c:pt idx="1">
                  <c:v>11.75</c:v>
                </c:pt>
                <c:pt idx="2">
                  <c:v>13.75</c:v>
                </c:pt>
              </c:numCache>
            </c:numRef>
          </c:xVal>
          <c:yVal>
            <c:numRef>
              <c:f>Tabel!$E$16:$E$18</c:f>
              <c:numCache>
                <c:formatCode>0.000</c:formatCode>
                <c:ptCount val="3"/>
                <c:pt idx="0">
                  <c:v>24.999999999999993</c:v>
                </c:pt>
                <c:pt idx="1">
                  <c:v>25.5</c:v>
                </c:pt>
                <c:pt idx="2">
                  <c:v>25.5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E9-43D2-B5B3-727FB6D0CA35}"/>
            </c:ext>
          </c:extLst>
        </c:ser>
        <c:ser>
          <c:idx val="4"/>
          <c:order val="4"/>
          <c:tx>
            <c:v>Pintu 1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Tabel!$D$19:$D$22</c:f>
              <c:numCache>
                <c:formatCode>0.000</c:formatCode>
                <c:ptCount val="4"/>
                <c:pt idx="0">
                  <c:v>-11</c:v>
                </c:pt>
                <c:pt idx="1">
                  <c:v>-11</c:v>
                </c:pt>
                <c:pt idx="2">
                  <c:v>11</c:v>
                </c:pt>
                <c:pt idx="3">
                  <c:v>11</c:v>
                </c:pt>
              </c:numCache>
            </c:numRef>
          </c:xVal>
          <c:yVal>
            <c:numRef>
              <c:f>Tabel!$E$19:$E$22</c:f>
              <c:numCache>
                <c:formatCode>0.000</c:formatCode>
                <c:ptCount val="4"/>
                <c:pt idx="0">
                  <c:v>-27.5</c:v>
                </c:pt>
                <c:pt idx="1">
                  <c:v>24.75</c:v>
                </c:pt>
                <c:pt idx="2">
                  <c:v>24.75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E9-43D2-B5B3-727FB6D0CA35}"/>
            </c:ext>
          </c:extLst>
        </c:ser>
        <c:ser>
          <c:idx val="5"/>
          <c:order val="5"/>
          <c:tx>
            <c:v>Pintu 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Tabel!$D$23:$D$27</c:f>
              <c:numCache>
                <c:formatCode>0.000</c:formatCode>
                <c:ptCount val="5"/>
                <c:pt idx="0">
                  <c:v>-7.4249999999999998</c:v>
                </c:pt>
                <c:pt idx="1">
                  <c:v>-7.4249999999999998</c:v>
                </c:pt>
                <c:pt idx="2">
                  <c:v>7.4249999999999972</c:v>
                </c:pt>
                <c:pt idx="3">
                  <c:v>7.4249999999999972</c:v>
                </c:pt>
                <c:pt idx="4">
                  <c:v>-7.4249999999999998</c:v>
                </c:pt>
              </c:numCache>
            </c:numRef>
          </c:xVal>
          <c:yVal>
            <c:numRef>
              <c:f>Tabel!$E$23:$E$27</c:f>
              <c:numCache>
                <c:formatCode>0.000</c:formatCode>
                <c:ptCount val="5"/>
                <c:pt idx="0">
                  <c:v>-20.149999999999999</c:v>
                </c:pt>
                <c:pt idx="1">
                  <c:v>17.649999999999999</c:v>
                </c:pt>
                <c:pt idx="2">
                  <c:v>17.649999999999999</c:v>
                </c:pt>
                <c:pt idx="3">
                  <c:v>-20.149999999999999</c:v>
                </c:pt>
                <c:pt idx="4">
                  <c:v>-20.149999999999999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E9-43D2-B5B3-727FB6D0CA35}"/>
            </c:ext>
          </c:extLst>
        </c:ser>
        <c:ser>
          <c:idx val="6"/>
          <c:order val="6"/>
          <c:tx>
            <c:v>Pintu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Tabel!$D$28:$D$30</c:f>
              <c:numCache>
                <c:formatCode>0.000</c:formatCode>
                <c:ptCount val="3"/>
                <c:pt idx="0">
                  <c:v>-7.4249999999999998</c:v>
                </c:pt>
                <c:pt idx="1">
                  <c:v>-8.1750000000000007</c:v>
                </c:pt>
                <c:pt idx="2">
                  <c:v>-8.1750000000000007</c:v>
                </c:pt>
              </c:numCache>
            </c:numRef>
          </c:xVal>
          <c:yVal>
            <c:numRef>
              <c:f>Tabel!$E$28:$E$30</c:f>
              <c:numCache>
                <c:formatCode>0.000</c:formatCode>
                <c:ptCount val="3"/>
                <c:pt idx="0">
                  <c:v>-20.149999999999999</c:v>
                </c:pt>
                <c:pt idx="1">
                  <c:v>-20.9</c:v>
                </c:pt>
                <c:pt idx="2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E9-43D2-B5B3-727FB6D0CA35}"/>
            </c:ext>
          </c:extLst>
        </c:ser>
        <c:ser>
          <c:idx val="7"/>
          <c:order val="7"/>
          <c:tx>
            <c:v>Pintu 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Tabel!$D$31:$D$33</c:f>
              <c:numCache>
                <c:formatCode>0.000</c:formatCode>
                <c:ptCount val="3"/>
                <c:pt idx="0">
                  <c:v>7.4249999999999972</c:v>
                </c:pt>
                <c:pt idx="1">
                  <c:v>8.1749999999999972</c:v>
                </c:pt>
                <c:pt idx="2">
                  <c:v>8.1749999999999972</c:v>
                </c:pt>
              </c:numCache>
            </c:numRef>
          </c:xVal>
          <c:yVal>
            <c:numRef>
              <c:f>Tabel!$E$31:$E$33</c:f>
              <c:numCache>
                <c:formatCode>0.000</c:formatCode>
                <c:ptCount val="3"/>
                <c:pt idx="0">
                  <c:v>-20.149999999999999</c:v>
                </c:pt>
                <c:pt idx="1">
                  <c:v>-20.9</c:v>
                </c:pt>
                <c:pt idx="2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E9-43D2-B5B3-727FB6D0CA35}"/>
            </c:ext>
          </c:extLst>
        </c:ser>
        <c:ser>
          <c:idx val="8"/>
          <c:order val="8"/>
          <c:tx>
            <c:v>Pintu 5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Tabel!$D$34:$D$36</c:f>
              <c:numCache>
                <c:formatCode>0.000</c:formatCode>
                <c:ptCount val="3"/>
                <c:pt idx="0">
                  <c:v>-7.4249999999999998</c:v>
                </c:pt>
                <c:pt idx="1">
                  <c:v>-8.1750000000000007</c:v>
                </c:pt>
                <c:pt idx="2">
                  <c:v>-8.1750000000000007</c:v>
                </c:pt>
              </c:numCache>
            </c:numRef>
          </c:xVal>
          <c:yVal>
            <c:numRef>
              <c:f>Tabel!$E$34:$E$36</c:f>
              <c:numCache>
                <c:formatCode>0.000</c:formatCode>
                <c:ptCount val="3"/>
                <c:pt idx="0">
                  <c:v>17.649999999999999</c:v>
                </c:pt>
                <c:pt idx="1">
                  <c:v>18.399999999999999</c:v>
                </c:pt>
                <c:pt idx="2">
                  <c:v>24.75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8E9-43D2-B5B3-727FB6D0CA35}"/>
            </c:ext>
          </c:extLst>
        </c:ser>
        <c:ser>
          <c:idx val="9"/>
          <c:order val="9"/>
          <c:tx>
            <c:v>Pintu 6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Tabel!$D$37:$D$39</c:f>
              <c:numCache>
                <c:formatCode>0.000</c:formatCode>
                <c:ptCount val="3"/>
                <c:pt idx="0">
                  <c:v>7.4249999999999972</c:v>
                </c:pt>
                <c:pt idx="1">
                  <c:v>8.1749999999999972</c:v>
                </c:pt>
                <c:pt idx="2">
                  <c:v>8.1749999999999972</c:v>
                </c:pt>
              </c:numCache>
            </c:numRef>
          </c:xVal>
          <c:yVal>
            <c:numRef>
              <c:f>Tabel!$E$37:$E$39</c:f>
              <c:numCache>
                <c:formatCode>0.000</c:formatCode>
                <c:ptCount val="3"/>
                <c:pt idx="0">
                  <c:v>17.649999999999999</c:v>
                </c:pt>
                <c:pt idx="1">
                  <c:v>18.399999999999999</c:v>
                </c:pt>
                <c:pt idx="2">
                  <c:v>24.75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8E9-43D2-B5B3-727FB6D0CA35}"/>
            </c:ext>
          </c:extLst>
        </c:ser>
        <c:ser>
          <c:idx val="10"/>
          <c:order val="10"/>
          <c:tx>
            <c:v>Gagang Pintu 1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Tabel!$D$40:$D$44</c:f>
              <c:numCache>
                <c:formatCode>General</c:formatCode>
                <c:ptCount val="5"/>
                <c:pt idx="0">
                  <c:v>8.2499999999999929</c:v>
                </c:pt>
                <c:pt idx="1">
                  <c:v>8.2499999999999929</c:v>
                </c:pt>
                <c:pt idx="2">
                  <c:v>9.7499999999999964</c:v>
                </c:pt>
                <c:pt idx="3">
                  <c:v>9.7499999999999964</c:v>
                </c:pt>
                <c:pt idx="4">
                  <c:v>8.2499999999999929</c:v>
                </c:pt>
              </c:numCache>
            </c:numRef>
          </c:xVal>
          <c:yVal>
            <c:numRef>
              <c:f>Tabel!$E$40:$E$44</c:f>
              <c:numCache>
                <c:formatCode>General</c:formatCode>
                <c:ptCount val="5"/>
                <c:pt idx="0">
                  <c:v>-2.5000000000000036</c:v>
                </c:pt>
                <c:pt idx="1">
                  <c:v>2.4999999999999964</c:v>
                </c:pt>
                <c:pt idx="2">
                  <c:v>2.4999999999999964</c:v>
                </c:pt>
                <c:pt idx="3">
                  <c:v>-2.5000000000000036</c:v>
                </c:pt>
                <c:pt idx="4">
                  <c:v>-2.5000000000000036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8E9-43D2-B5B3-727FB6D0CA35}"/>
            </c:ext>
          </c:extLst>
        </c:ser>
        <c:ser>
          <c:idx val="11"/>
          <c:order val="11"/>
          <c:tx>
            <c:v>Gagang Pintu 2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Tabel!$D$45:$D$49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9.4999999999999964</c:v>
                </c:pt>
                <c:pt idx="3">
                  <c:v>9.4999999999999964</c:v>
                </c:pt>
                <c:pt idx="4">
                  <c:v>5</c:v>
                </c:pt>
              </c:numCache>
            </c:numRef>
          </c:xVal>
          <c:yVal>
            <c:numRef>
              <c:f>Tabel!$E$45:$E$49</c:f>
              <c:numCache>
                <c:formatCode>General</c:formatCode>
                <c:ptCount val="5"/>
                <c:pt idx="0">
                  <c:v>0.87499999999999645</c:v>
                </c:pt>
                <c:pt idx="1">
                  <c:v>1.4999999999999964</c:v>
                </c:pt>
                <c:pt idx="2">
                  <c:v>1.4999999999999964</c:v>
                </c:pt>
                <c:pt idx="3">
                  <c:v>0.87499999999999645</c:v>
                </c:pt>
                <c:pt idx="4">
                  <c:v>0.87499999999999645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8E9-43D2-B5B3-727FB6D0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461424"/>
        <c:axId val="874462408"/>
      </c:scatterChart>
      <c:valAx>
        <c:axId val="874461424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874462408"/>
        <c:crosses val="autoZero"/>
        <c:crossBetween val="midCat"/>
        <c:majorUnit val="5"/>
      </c:valAx>
      <c:valAx>
        <c:axId val="874462408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87446142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chart" Target="../charts/chart3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0AEE3-024C-4F5D-8186-D1F5394926C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C5DBC-CD68-40CF-BB01-24882646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238126</xdr:colOff>
      <xdr:row>3</xdr:row>
      <xdr:rowOff>76200</xdr:rowOff>
    </xdr:from>
    <xdr:to>
      <xdr:col>5</xdr:col>
      <xdr:colOff>428625</xdr:colOff>
      <xdr:row>17</xdr:row>
      <xdr:rowOff>156873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BF0557-FD36-C421-9B07-71483E0CC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1" y="790575"/>
          <a:ext cx="1657349" cy="341442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33</xdr:row>
      <xdr:rowOff>85725</xdr:rowOff>
    </xdr:from>
    <xdr:to>
      <xdr:col>8</xdr:col>
      <xdr:colOff>568301</xdr:colOff>
      <xdr:row>52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B2196-70FF-AE7E-1B14-4F9A0E413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7467600"/>
          <a:ext cx="5483201" cy="447675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704851</xdr:colOff>
      <xdr:row>44</xdr:row>
      <xdr:rowOff>209550</xdr:rowOff>
    </xdr:from>
    <xdr:to>
      <xdr:col>8</xdr:col>
      <xdr:colOff>725424</xdr:colOff>
      <xdr:row>50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737252-1A0F-8496-1715-B02D7F29D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86226" y="10210800"/>
          <a:ext cx="2220848" cy="1304925"/>
        </a:xfrm>
        <a:prstGeom prst="rect">
          <a:avLst/>
        </a:prstGeom>
      </xdr:spPr>
    </xdr:pic>
    <xdr:clientData/>
  </xdr:twoCellAnchor>
  <xdr:twoCellAnchor>
    <xdr:from>
      <xdr:col>11</xdr:col>
      <xdr:colOff>485775</xdr:colOff>
      <xdr:row>2</xdr:row>
      <xdr:rowOff>190500</xdr:rowOff>
    </xdr:from>
    <xdr:to>
      <xdr:col>18</xdr:col>
      <xdr:colOff>105187</xdr:colOff>
      <xdr:row>22</xdr:row>
      <xdr:rowOff>181387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85A2E5-BB2C-4EDD-A42D-C52E0440F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280986</xdr:colOff>
      <xdr:row>8</xdr:row>
      <xdr:rowOff>57149</xdr:rowOff>
    </xdr:from>
    <xdr:to>
      <xdr:col>13</xdr:col>
      <xdr:colOff>444186</xdr:colOff>
      <xdr:row>34</xdr:row>
      <xdr:rowOff>144149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FDD341-EDAB-472F-9B69-D90E200F7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2</xdr:col>
      <xdr:colOff>140411</xdr:colOff>
      <xdr:row>1</xdr:row>
      <xdr:rowOff>150450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33B197-C3C2-48E8-A627-9D513DF52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238127</xdr:colOff>
      <xdr:row>9</xdr:row>
      <xdr:rowOff>76201</xdr:rowOff>
    </xdr:from>
    <xdr:to>
      <xdr:col>5</xdr:col>
      <xdr:colOff>410187</xdr:colOff>
      <xdr:row>22</xdr:row>
      <xdr:rowOff>200026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B169AAB-F642-45A5-B60C-7E3A25B46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7" y="2457451"/>
          <a:ext cx="1562710" cy="32194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37</xdr:row>
      <xdr:rowOff>76200</xdr:rowOff>
    </xdr:from>
    <xdr:to>
      <xdr:col>8</xdr:col>
      <xdr:colOff>347377</xdr:colOff>
      <xdr:row>54</xdr:row>
      <xdr:rowOff>200025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0B9D30E-F36C-4354-890F-8D7B9EFE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" y="9601200"/>
          <a:ext cx="5109877" cy="4171950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638176</xdr:colOff>
      <xdr:row>49</xdr:row>
      <xdr:rowOff>19051</xdr:rowOff>
    </xdr:from>
    <xdr:to>
      <xdr:col>8</xdr:col>
      <xdr:colOff>647700</xdr:colOff>
      <xdr:row>54</xdr:row>
      <xdr:rowOff>59698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522F07A-97A1-434B-884C-F4121954F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5726" y="12401551"/>
          <a:ext cx="2095499" cy="1231272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111</xdr:row>
      <xdr:rowOff>190500</xdr:rowOff>
    </xdr:from>
    <xdr:to>
      <xdr:col>8</xdr:col>
      <xdr:colOff>105187</xdr:colOff>
      <xdr:row>131</xdr:row>
      <xdr:rowOff>181387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703A16-37B2-4F33-B2B8-46C9BC7BA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1</xdr:row>
      <xdr:rowOff>200025</xdr:rowOff>
    </xdr:from>
    <xdr:to>
      <xdr:col>2</xdr:col>
      <xdr:colOff>506550</xdr:colOff>
      <xdr:row>6</xdr:row>
      <xdr:rowOff>211275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2D7C5FD-70C4-F2F3-893D-EF6DE17EE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38150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K0219%20-%20V100%20-%20Analisa%20Dimensi%20dan%20Harga%20Pembuatan%20dan%20Pemasangan%20Pintu%20dan%20Jendela%20Tip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"/>
      <sheetName val="Input &amp; Process"/>
      <sheetName val="Tabel"/>
      <sheetName val="Report"/>
    </sheetNames>
    <sheetDataSet>
      <sheetData sheetId="0"/>
      <sheetData sheetId="1"/>
      <sheetData sheetId="2">
        <row r="4">
          <cell r="F4">
            <v>-2.5528846153846132</v>
          </cell>
          <cell r="G4">
            <v>-29.5</v>
          </cell>
        </row>
        <row r="5">
          <cell r="F5">
            <v>-2.5528846153846132</v>
          </cell>
          <cell r="G5">
            <v>-9.0769230769230802</v>
          </cell>
        </row>
        <row r="6">
          <cell r="F6">
            <v>-21.841346153846153</v>
          </cell>
          <cell r="G6">
            <v>-9.0769230769230802</v>
          </cell>
        </row>
        <row r="7">
          <cell r="F7">
            <v>-21.841346153846153</v>
          </cell>
          <cell r="G7">
            <v>29.5</v>
          </cell>
        </row>
        <row r="8">
          <cell r="F8">
            <v>21.841346153846153</v>
          </cell>
          <cell r="G8">
            <v>29.5</v>
          </cell>
        </row>
        <row r="9">
          <cell r="F9">
            <v>21.841346153846153</v>
          </cell>
          <cell r="G9">
            <v>-29.5</v>
          </cell>
        </row>
        <row r="10">
          <cell r="F10">
            <v>-2.5528846153846132</v>
          </cell>
          <cell r="G10">
            <v>-29.5</v>
          </cell>
        </row>
        <row r="11">
          <cell r="F11">
            <v>-19.572115384615387</v>
          </cell>
          <cell r="G11">
            <v>-6.8076923076923102</v>
          </cell>
        </row>
        <row r="12">
          <cell r="F12">
            <v>-19.572115384615387</v>
          </cell>
          <cell r="G12">
            <v>27.230769230769226</v>
          </cell>
        </row>
        <row r="13">
          <cell r="F13">
            <v>-2.5528846153846132</v>
          </cell>
          <cell r="G13">
            <v>27.230769230769226</v>
          </cell>
        </row>
        <row r="14">
          <cell r="F14">
            <v>-2.5528846153846132</v>
          </cell>
          <cell r="G14">
            <v>-6.8076923076923102</v>
          </cell>
        </row>
        <row r="15">
          <cell r="F15">
            <v>-19.572115384615387</v>
          </cell>
          <cell r="G15">
            <v>-6.8076923076923102</v>
          </cell>
        </row>
        <row r="16">
          <cell r="F16">
            <v>-0.28365384615384315</v>
          </cell>
          <cell r="G16">
            <v>-29.5</v>
          </cell>
        </row>
        <row r="17">
          <cell r="F17">
            <v>-0.28365384615384315</v>
          </cell>
          <cell r="G17">
            <v>27.230769230769226</v>
          </cell>
        </row>
        <row r="18">
          <cell r="F18">
            <v>19.572115384615387</v>
          </cell>
          <cell r="G18">
            <v>27.230769230769226</v>
          </cell>
        </row>
        <row r="19">
          <cell r="F19">
            <v>19.572115384615387</v>
          </cell>
          <cell r="G19">
            <v>-29.5</v>
          </cell>
        </row>
        <row r="20">
          <cell r="F20">
            <v>0</v>
          </cell>
          <cell r="G20">
            <v>-29.5</v>
          </cell>
        </row>
        <row r="21">
          <cell r="F21">
            <v>0</v>
          </cell>
          <cell r="G21">
            <v>26.94711538461538</v>
          </cell>
        </row>
        <row r="22">
          <cell r="F22">
            <v>19.28846153846154</v>
          </cell>
          <cell r="G22">
            <v>26.94711538461538</v>
          </cell>
        </row>
        <row r="23">
          <cell r="F23">
            <v>19.28846153846154</v>
          </cell>
          <cell r="G23">
            <v>-29.5</v>
          </cell>
        </row>
        <row r="24">
          <cell r="F24">
            <v>3.6875000000000036</v>
          </cell>
          <cell r="G24">
            <v>-24.96153846153846</v>
          </cell>
        </row>
        <row r="25">
          <cell r="F25">
            <v>3.6875000000000036</v>
          </cell>
          <cell r="G25">
            <v>22.692307692307693</v>
          </cell>
        </row>
        <row r="26">
          <cell r="F26">
            <v>15.60096153846154</v>
          </cell>
          <cell r="G26">
            <v>22.692307692307693</v>
          </cell>
        </row>
        <row r="27">
          <cell r="F27">
            <v>15.60096153846154</v>
          </cell>
          <cell r="G27">
            <v>-24.96153846153846</v>
          </cell>
        </row>
        <row r="28">
          <cell r="F28">
            <v>3.6875000000000036</v>
          </cell>
          <cell r="G28">
            <v>-24.96153846153846</v>
          </cell>
        </row>
        <row r="29">
          <cell r="F29">
            <v>3.6875000000000036</v>
          </cell>
          <cell r="G29">
            <v>-24.96153846153846</v>
          </cell>
        </row>
        <row r="30">
          <cell r="F30">
            <v>3.4038461538461569</v>
          </cell>
          <cell r="G30">
            <v>-25.245192307692307</v>
          </cell>
        </row>
        <row r="31">
          <cell r="F31">
            <v>3.4038461538461569</v>
          </cell>
          <cell r="G31">
            <v>-29.5</v>
          </cell>
        </row>
        <row r="32">
          <cell r="F32">
            <v>15.60096153846154</v>
          </cell>
          <cell r="G32">
            <v>-24.96153846153846</v>
          </cell>
        </row>
        <row r="33">
          <cell r="F33">
            <v>15.884615384615387</v>
          </cell>
          <cell r="G33">
            <v>-25.245192307692307</v>
          </cell>
        </row>
        <row r="34">
          <cell r="F34">
            <v>15.884615384615387</v>
          </cell>
          <cell r="G34">
            <v>-29.5</v>
          </cell>
        </row>
        <row r="35">
          <cell r="F35">
            <v>3.6875000000000036</v>
          </cell>
          <cell r="G35">
            <v>22.692307692307693</v>
          </cell>
        </row>
        <row r="36">
          <cell r="F36">
            <v>3.4038461538461569</v>
          </cell>
          <cell r="G36">
            <v>22.97596153846154</v>
          </cell>
        </row>
        <row r="37">
          <cell r="F37">
            <v>3.4038461538461569</v>
          </cell>
          <cell r="G37">
            <v>26.94711538461538</v>
          </cell>
        </row>
        <row r="38">
          <cell r="F38">
            <v>15.60096153846154</v>
          </cell>
          <cell r="G38">
            <v>22.692307692307693</v>
          </cell>
        </row>
        <row r="39">
          <cell r="F39">
            <v>15.884615384615387</v>
          </cell>
          <cell r="G39">
            <v>22.97596153846154</v>
          </cell>
        </row>
        <row r="40">
          <cell r="F40">
            <v>15.884615384615387</v>
          </cell>
          <cell r="G40">
            <v>26.94711538461538</v>
          </cell>
        </row>
        <row r="41">
          <cell r="F41">
            <v>16.168269230769226</v>
          </cell>
          <cell r="G41">
            <v>-1.1346153846153868</v>
          </cell>
        </row>
        <row r="42">
          <cell r="F42">
            <v>16.168269230769226</v>
          </cell>
          <cell r="G42">
            <v>4.538461538461533</v>
          </cell>
        </row>
        <row r="43">
          <cell r="F43">
            <v>17.870192307692307</v>
          </cell>
          <cell r="G43">
            <v>4.538461538461533</v>
          </cell>
        </row>
        <row r="44">
          <cell r="F44">
            <v>17.870192307692307</v>
          </cell>
          <cell r="G44">
            <v>-1.1346153846153868</v>
          </cell>
        </row>
        <row r="45">
          <cell r="F45">
            <v>16.168269230769226</v>
          </cell>
          <cell r="G45">
            <v>-1.1346153846153868</v>
          </cell>
        </row>
        <row r="46">
          <cell r="F46">
            <v>12.480769230769234</v>
          </cell>
          <cell r="G46">
            <v>2.6947115384615401</v>
          </cell>
        </row>
        <row r="47">
          <cell r="F47">
            <v>12.480769230769234</v>
          </cell>
          <cell r="G47">
            <v>3.4038461538461533</v>
          </cell>
        </row>
        <row r="48">
          <cell r="F48">
            <v>17.58653846153846</v>
          </cell>
          <cell r="G48">
            <v>3.4038461538461533</v>
          </cell>
        </row>
        <row r="49">
          <cell r="F49">
            <v>17.58653846153846</v>
          </cell>
          <cell r="G49">
            <v>2.6947115384615401</v>
          </cell>
        </row>
        <row r="50">
          <cell r="F50">
            <v>12.480769230769234</v>
          </cell>
          <cell r="G50">
            <v>2.6947115384615401</v>
          </cell>
        </row>
        <row r="52">
          <cell r="F52">
            <v>-19.28846153846154</v>
          </cell>
          <cell r="G52">
            <v>-6.5240384615384635</v>
          </cell>
        </row>
        <row r="53">
          <cell r="F53">
            <v>-19.28846153846154</v>
          </cell>
          <cell r="G53">
            <v>26.94711538461538</v>
          </cell>
        </row>
        <row r="54">
          <cell r="F54">
            <v>-2.8365384615384599</v>
          </cell>
          <cell r="G54">
            <v>26.94711538461538</v>
          </cell>
        </row>
        <row r="55">
          <cell r="F55">
            <v>-2.8365384615384599</v>
          </cell>
          <cell r="G55">
            <v>-6.5240384615384635</v>
          </cell>
        </row>
        <row r="56">
          <cell r="F56">
            <v>-19.28846153846154</v>
          </cell>
          <cell r="G56">
            <v>-6.5240384615384635</v>
          </cell>
        </row>
        <row r="57">
          <cell r="F57">
            <v>-17.870192307692307</v>
          </cell>
          <cell r="G57">
            <v>-3.9711538461538503</v>
          </cell>
        </row>
        <row r="58">
          <cell r="F58">
            <v>-17.870192307692307</v>
          </cell>
          <cell r="G58">
            <v>24.394230769230766</v>
          </cell>
        </row>
        <row r="59">
          <cell r="F59">
            <v>-4.2548076923076898</v>
          </cell>
          <cell r="G59">
            <v>24.394230769230766</v>
          </cell>
        </row>
        <row r="60">
          <cell r="F60">
            <v>-4.2548076923076898</v>
          </cell>
          <cell r="G60">
            <v>-3.9711538461538503</v>
          </cell>
        </row>
        <row r="61">
          <cell r="F61">
            <v>-17.870192307692307</v>
          </cell>
          <cell r="G61">
            <v>-3.9711538461538503</v>
          </cell>
        </row>
        <row r="63">
          <cell r="F63">
            <v>-11.629807692307693</v>
          </cell>
          <cell r="G63">
            <v>-3.9711538461538503</v>
          </cell>
        </row>
        <row r="64">
          <cell r="F64">
            <v>-11.629807692307693</v>
          </cell>
          <cell r="G64">
            <v>24.394230769230766</v>
          </cell>
        </row>
        <row r="65">
          <cell r="F65">
            <v>-10.495192307692308</v>
          </cell>
          <cell r="G65">
            <v>24.394230769230766</v>
          </cell>
        </row>
        <row r="66">
          <cell r="F66">
            <v>-10.495192307692308</v>
          </cell>
          <cell r="G66">
            <v>-3.9711538461538503</v>
          </cell>
        </row>
        <row r="67">
          <cell r="F67">
            <v>-11.629807692307693</v>
          </cell>
          <cell r="G67">
            <v>-3.9711538461538503</v>
          </cell>
        </row>
        <row r="69">
          <cell r="F69">
            <v>14164.254807692309</v>
          </cell>
          <cell r="G69">
            <v>-3.9711538461538503</v>
          </cell>
        </row>
        <row r="70">
          <cell r="F70">
            <v>14164.254807692309</v>
          </cell>
          <cell r="G70">
            <v>24.394230769230766</v>
          </cell>
        </row>
        <row r="71">
          <cell r="F71">
            <v>14165.389423076924</v>
          </cell>
          <cell r="G71">
            <v>24.394230769230766</v>
          </cell>
        </row>
        <row r="72">
          <cell r="F72">
            <v>14165.389423076924</v>
          </cell>
          <cell r="G72">
            <v>-3.9711538461538503</v>
          </cell>
        </row>
        <row r="73">
          <cell r="F73">
            <v>14164.254807692309</v>
          </cell>
          <cell r="G73">
            <v>-3.9711538461538503</v>
          </cell>
        </row>
        <row r="75">
          <cell r="F75">
            <v>14164.254807692309</v>
          </cell>
          <cell r="G75">
            <v>-3.9711538461538503</v>
          </cell>
        </row>
        <row r="76">
          <cell r="F76">
            <v>14164.254807692309</v>
          </cell>
          <cell r="G76">
            <v>24.394230769230766</v>
          </cell>
        </row>
        <row r="77">
          <cell r="F77">
            <v>14165.389423076924</v>
          </cell>
          <cell r="G77">
            <v>24.394230769230766</v>
          </cell>
        </row>
        <row r="78">
          <cell r="F78">
            <v>14165.389423076924</v>
          </cell>
          <cell r="G78">
            <v>-3.9711538461538503</v>
          </cell>
        </row>
        <row r="79">
          <cell r="F79">
            <v>14164.254807692309</v>
          </cell>
          <cell r="G79">
            <v>-3.9711538461538503</v>
          </cell>
        </row>
        <row r="81">
          <cell r="F81">
            <v>-17.870192307692307</v>
          </cell>
          <cell r="G81">
            <v>9.6442307692307594</v>
          </cell>
        </row>
        <row r="82">
          <cell r="F82">
            <v>-17.870192307692307</v>
          </cell>
          <cell r="G82">
            <v>10.778846153846153</v>
          </cell>
        </row>
        <row r="83">
          <cell r="F83">
            <v>-4.2548076923076898</v>
          </cell>
          <cell r="G83">
            <v>10.778846153846153</v>
          </cell>
        </row>
        <row r="84">
          <cell r="F84">
            <v>-4.2548076923076898</v>
          </cell>
          <cell r="G84">
            <v>9.6442307692307594</v>
          </cell>
        </row>
        <row r="85">
          <cell r="F85">
            <v>-17.870192307692307</v>
          </cell>
          <cell r="G85">
            <v>9.6442307692307594</v>
          </cell>
        </row>
        <row r="87">
          <cell r="F87">
            <v>-17.870192307692307</v>
          </cell>
          <cell r="G87">
            <v>14178.153846153846</v>
          </cell>
        </row>
        <row r="88">
          <cell r="F88">
            <v>-17.870192307692307</v>
          </cell>
          <cell r="G88">
            <v>14179.288461538463</v>
          </cell>
        </row>
        <row r="89">
          <cell r="F89">
            <v>-4.2548076923076898</v>
          </cell>
          <cell r="G89">
            <v>14179.288461538463</v>
          </cell>
        </row>
        <row r="90">
          <cell r="F90">
            <v>-4.2548076923076898</v>
          </cell>
          <cell r="G90">
            <v>14178.153846153846</v>
          </cell>
        </row>
        <row r="91">
          <cell r="F91">
            <v>-17.870192307692307</v>
          </cell>
          <cell r="G91">
            <v>14178.153846153846</v>
          </cell>
        </row>
        <row r="93">
          <cell r="F93">
            <v>-17.870192307692307</v>
          </cell>
          <cell r="G93">
            <v>14178.153846153846</v>
          </cell>
        </row>
        <row r="94">
          <cell r="F94">
            <v>-17.870192307692307</v>
          </cell>
          <cell r="G94">
            <v>14179.288461538463</v>
          </cell>
        </row>
        <row r="95">
          <cell r="F95">
            <v>-4.2548076923076898</v>
          </cell>
          <cell r="G95">
            <v>14179.288461538463</v>
          </cell>
        </row>
        <row r="96">
          <cell r="F96">
            <v>-4.2548076923076898</v>
          </cell>
          <cell r="G96">
            <v>14178.153846153846</v>
          </cell>
        </row>
        <row r="97">
          <cell r="F97">
            <v>-17.870192307692307</v>
          </cell>
          <cell r="G97">
            <v>14178.153846153846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17FB-71BD-4CEF-BDE2-9088AA20F661}">
  <sheetPr>
    <tabColor theme="4" tint="-0.249977111117893"/>
  </sheetPr>
  <dimension ref="B2:J27"/>
  <sheetViews>
    <sheetView workbookViewId="0">
      <selection activeCell="M19" sqref="M19"/>
    </sheetView>
  </sheetViews>
  <sheetFormatPr defaultRowHeight="18.75" customHeight="1" x14ac:dyDescent="0.25"/>
  <cols>
    <col min="1" max="1" width="4.28515625" style="91" customWidth="1"/>
    <col min="2" max="2" width="16.7109375" style="91" customWidth="1"/>
    <col min="3" max="3" width="2.85546875" style="90" customWidth="1"/>
    <col min="4" max="16384" width="9.140625" style="91"/>
  </cols>
  <sheetData>
    <row r="2" spans="2:10" ht="15.75" x14ac:dyDescent="0.25">
      <c r="B2" s="89" t="s">
        <v>124</v>
      </c>
      <c r="C2" s="90" t="s">
        <v>125</v>
      </c>
      <c r="D2" s="91" t="s">
        <v>226</v>
      </c>
    </row>
    <row r="3" spans="2:10" ht="15.75" x14ac:dyDescent="0.25">
      <c r="B3" s="89" t="s">
        <v>126</v>
      </c>
      <c r="C3" s="90" t="s">
        <v>125</v>
      </c>
      <c r="D3" s="91" t="s">
        <v>127</v>
      </c>
    </row>
    <row r="4" spans="2:10" ht="15.75" x14ac:dyDescent="0.25">
      <c r="B4" s="89" t="s">
        <v>128</v>
      </c>
      <c r="C4" s="90" t="s">
        <v>125</v>
      </c>
      <c r="D4" s="92" t="s">
        <v>137</v>
      </c>
    </row>
    <row r="5" spans="2:10" ht="15.75" x14ac:dyDescent="0.25">
      <c r="B5" s="89"/>
    </row>
    <row r="6" spans="2:10" ht="15.75" x14ac:dyDescent="0.25">
      <c r="B6" s="89" t="s">
        <v>129</v>
      </c>
      <c r="C6" s="90" t="s">
        <v>125</v>
      </c>
      <c r="D6" s="91" t="s">
        <v>130</v>
      </c>
    </row>
    <row r="7" spans="2:10" ht="15.75" x14ac:dyDescent="0.25">
      <c r="B7" s="89" t="s">
        <v>131</v>
      </c>
      <c r="C7" s="90" t="s">
        <v>125</v>
      </c>
      <c r="D7" s="93" t="s">
        <v>123</v>
      </c>
    </row>
    <row r="8" spans="2:10" ht="15.75" x14ac:dyDescent="0.25">
      <c r="C8" s="91"/>
      <c r="J8" s="94"/>
    </row>
    <row r="10" spans="2:10" ht="15.75" x14ac:dyDescent="0.25">
      <c r="B10" s="95" t="s">
        <v>132</v>
      </c>
      <c r="C10" s="96"/>
      <c r="D10" s="96"/>
      <c r="E10" s="96"/>
      <c r="F10" s="96"/>
      <c r="G10" s="96"/>
      <c r="H10" s="96"/>
      <c r="I10" s="96"/>
    </row>
    <row r="12" spans="2:10" ht="15.75" x14ac:dyDescent="0.25"/>
    <row r="23" spans="2:10" ht="15.75" x14ac:dyDescent="0.25">
      <c r="B23" s="91" t="s">
        <v>133</v>
      </c>
    </row>
    <row r="24" spans="2:10" ht="15.75" x14ac:dyDescent="0.25">
      <c r="B24" s="91" t="s">
        <v>134</v>
      </c>
    </row>
    <row r="26" spans="2:10" ht="15.75" x14ac:dyDescent="0.25">
      <c r="B26" s="91" t="s">
        <v>135</v>
      </c>
      <c r="C26" s="91"/>
    </row>
    <row r="27" spans="2:10" ht="15.75" x14ac:dyDescent="0.25">
      <c r="B27" s="97" t="s">
        <v>136</v>
      </c>
      <c r="C27" s="98"/>
      <c r="D27" s="98"/>
      <c r="E27" s="98"/>
      <c r="F27" s="98"/>
      <c r="G27" s="98"/>
      <c r="H27" s="98"/>
      <c r="I27" s="98"/>
      <c r="J27" s="98"/>
    </row>
  </sheetData>
  <hyperlinks>
    <hyperlink ref="D7" r:id="rId1" xr:uid="{D9885048-F766-4A58-A7CA-67C8323E03B2}"/>
    <hyperlink ref="B27" r:id="rId2" xr:uid="{54CF34D3-B424-49BB-8DED-32F3E68EC23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7030A0"/>
  </sheetPr>
  <dimension ref="A1:W324"/>
  <sheetViews>
    <sheetView showGridLines="0" topLeftCell="A79" zoomScaleNormal="100" workbookViewId="0">
      <selection activeCell="A91" sqref="A91:I320"/>
    </sheetView>
  </sheetViews>
  <sheetFormatPr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21" ht="18.75" customHeight="1" x14ac:dyDescent="0.25">
      <c r="A1" s="70" t="s">
        <v>0</v>
      </c>
      <c r="B1" s="170" t="s">
        <v>1</v>
      </c>
      <c r="C1" s="170"/>
      <c r="D1" s="170"/>
      <c r="E1" s="170"/>
      <c r="F1" s="170"/>
      <c r="G1" s="71" t="s">
        <v>2</v>
      </c>
      <c r="H1" s="71" t="s">
        <v>3</v>
      </c>
      <c r="I1" s="72" t="s">
        <v>4</v>
      </c>
      <c r="K1" s="70" t="s">
        <v>0</v>
      </c>
      <c r="L1" s="170" t="s">
        <v>1</v>
      </c>
      <c r="M1" s="170"/>
      <c r="N1" s="170"/>
      <c r="O1" s="170"/>
      <c r="P1" s="170"/>
      <c r="Q1" s="71" t="s">
        <v>2</v>
      </c>
      <c r="R1" s="71" t="s">
        <v>3</v>
      </c>
      <c r="S1" s="72" t="s">
        <v>4</v>
      </c>
    </row>
    <row r="2" spans="1:21" ht="18.75" customHeight="1" x14ac:dyDescent="0.25">
      <c r="A2" s="62" t="s">
        <v>5</v>
      </c>
      <c r="B2" s="63" t="s">
        <v>6</v>
      </c>
      <c r="C2" s="64"/>
      <c r="D2" s="64"/>
      <c r="E2" s="64"/>
      <c r="F2" s="64"/>
      <c r="G2" s="65"/>
      <c r="H2" s="64"/>
      <c r="I2" s="66"/>
      <c r="K2" s="62" t="s">
        <v>45</v>
      </c>
      <c r="L2" s="67" t="s">
        <v>96</v>
      </c>
      <c r="M2" s="68"/>
      <c r="N2" s="68"/>
      <c r="O2" s="68"/>
      <c r="P2" s="68"/>
      <c r="Q2" s="69"/>
      <c r="R2" s="68"/>
      <c r="S2" s="66"/>
    </row>
    <row r="3" spans="1:21" ht="18.75" customHeight="1" x14ac:dyDescent="0.25">
      <c r="A3" s="48" t="s">
        <v>7</v>
      </c>
      <c r="B3" s="30" t="s">
        <v>8</v>
      </c>
      <c r="C3" s="31"/>
      <c r="D3" s="31"/>
      <c r="E3" s="31"/>
      <c r="F3" s="31"/>
      <c r="G3" s="32"/>
      <c r="H3" s="31"/>
      <c r="I3" s="33"/>
      <c r="K3" s="57"/>
      <c r="L3" s="51"/>
      <c r="M3" s="52"/>
      <c r="N3" s="52"/>
      <c r="O3" s="52"/>
      <c r="P3" s="52"/>
      <c r="Q3" s="53"/>
      <c r="R3" s="52"/>
      <c r="S3" s="54"/>
    </row>
    <row r="4" spans="1:21" ht="18.75" customHeight="1" x14ac:dyDescent="0.25">
      <c r="A4" s="49"/>
      <c r="B4" s="34"/>
      <c r="C4" s="22"/>
      <c r="D4" s="22"/>
      <c r="E4" s="22"/>
      <c r="F4" s="22"/>
      <c r="G4" s="35"/>
      <c r="H4" s="22"/>
      <c r="I4" s="36"/>
      <c r="K4" s="58"/>
      <c r="L4" s="22"/>
      <c r="M4" s="22"/>
      <c r="N4" s="22"/>
      <c r="O4" s="22"/>
      <c r="P4" s="22"/>
      <c r="Q4" s="22"/>
      <c r="R4" s="22"/>
      <c r="S4" s="36"/>
    </row>
    <row r="5" spans="1:21" ht="18.75" customHeight="1" x14ac:dyDescent="0.25">
      <c r="A5" s="49"/>
      <c r="B5" s="34"/>
      <c r="C5" s="22"/>
      <c r="D5" s="22"/>
      <c r="E5" s="22"/>
      <c r="F5" s="22"/>
      <c r="G5" s="35"/>
      <c r="H5" s="22"/>
      <c r="I5" s="36"/>
      <c r="K5" s="58"/>
      <c r="L5" s="22"/>
      <c r="M5" s="22"/>
      <c r="N5" s="22"/>
      <c r="O5" s="22"/>
      <c r="P5" s="22"/>
      <c r="Q5" s="22"/>
      <c r="R5" s="22"/>
      <c r="S5" s="36"/>
    </row>
    <row r="6" spans="1:21" ht="18.75" customHeight="1" x14ac:dyDescent="0.25">
      <c r="A6" s="49"/>
      <c r="B6" s="34"/>
      <c r="C6" s="22"/>
      <c r="D6" s="22"/>
      <c r="E6" s="22"/>
      <c r="F6" s="22"/>
      <c r="G6" s="35"/>
      <c r="H6" s="22"/>
      <c r="I6" s="36"/>
      <c r="K6" s="58"/>
      <c r="L6" s="22"/>
      <c r="M6" s="22"/>
      <c r="N6" s="22"/>
      <c r="O6" s="22"/>
      <c r="P6" s="22"/>
      <c r="Q6" s="22"/>
      <c r="R6" s="22"/>
      <c r="S6" s="36"/>
    </row>
    <row r="7" spans="1:21" ht="18.75" customHeight="1" x14ac:dyDescent="0.25">
      <c r="A7" s="49"/>
      <c r="B7" s="34"/>
      <c r="C7" s="22"/>
      <c r="D7" s="22"/>
      <c r="E7" s="22"/>
      <c r="F7" s="22"/>
      <c r="G7" s="35"/>
      <c r="H7" s="22"/>
      <c r="I7" s="36"/>
      <c r="K7" s="58"/>
      <c r="L7" s="22"/>
      <c r="M7" s="22"/>
      <c r="N7" s="22"/>
      <c r="O7" s="22"/>
      <c r="P7" s="22"/>
      <c r="Q7" s="22"/>
      <c r="R7" s="22"/>
      <c r="S7" s="36"/>
    </row>
    <row r="8" spans="1:21" ht="18.75" customHeight="1" x14ac:dyDescent="0.25">
      <c r="A8" s="49"/>
      <c r="B8" s="34"/>
      <c r="C8" s="22"/>
      <c r="D8" s="22"/>
      <c r="E8" s="22"/>
      <c r="F8" s="22"/>
      <c r="G8" s="35"/>
      <c r="H8" s="22"/>
      <c r="I8" s="36"/>
      <c r="K8" s="58"/>
      <c r="L8" s="22"/>
      <c r="M8" s="22"/>
      <c r="N8" s="22"/>
      <c r="O8" s="22"/>
      <c r="P8" s="22"/>
      <c r="Q8" s="22"/>
      <c r="R8" s="22"/>
      <c r="S8" s="36"/>
    </row>
    <row r="9" spans="1:21" ht="18.75" customHeight="1" x14ac:dyDescent="0.25">
      <c r="A9" s="49"/>
      <c r="B9" s="34"/>
      <c r="C9" s="22"/>
      <c r="D9" s="22"/>
      <c r="E9" s="22"/>
      <c r="F9" s="22"/>
      <c r="G9" s="35"/>
      <c r="H9" s="22"/>
      <c r="I9" s="36"/>
      <c r="K9" s="58"/>
      <c r="L9" s="22"/>
      <c r="M9" s="22"/>
      <c r="N9" s="22"/>
      <c r="O9" s="22"/>
      <c r="P9" s="22"/>
      <c r="Q9" s="22"/>
      <c r="R9" s="22"/>
      <c r="S9" s="36"/>
    </row>
    <row r="10" spans="1:21" ht="18.75" customHeight="1" x14ac:dyDescent="0.25">
      <c r="A10" s="49"/>
      <c r="B10" s="34"/>
      <c r="C10" s="22"/>
      <c r="D10" s="22"/>
      <c r="E10" s="22"/>
      <c r="F10" s="22"/>
      <c r="G10" s="35"/>
      <c r="H10" s="22"/>
      <c r="I10" s="36"/>
      <c r="K10" s="58"/>
      <c r="L10" s="22"/>
      <c r="M10" s="22"/>
      <c r="N10" s="22"/>
      <c r="O10" s="22"/>
      <c r="P10" s="22"/>
      <c r="Q10" s="22"/>
      <c r="R10" s="22"/>
      <c r="S10" s="36"/>
    </row>
    <row r="11" spans="1:21" ht="18.75" customHeight="1" x14ac:dyDescent="0.25">
      <c r="A11" s="49"/>
      <c r="B11" s="34"/>
      <c r="C11" s="22"/>
      <c r="D11" s="22"/>
      <c r="E11" s="22"/>
      <c r="F11" s="22"/>
      <c r="G11" s="35"/>
      <c r="H11" s="22"/>
      <c r="I11" s="36"/>
      <c r="K11" s="58"/>
      <c r="L11" s="22"/>
      <c r="M11" s="22"/>
      <c r="N11" s="22"/>
      <c r="O11" s="22"/>
      <c r="P11" s="22"/>
      <c r="Q11" s="22"/>
      <c r="R11" s="22"/>
      <c r="S11" s="36"/>
      <c r="U11" s="1" t="s">
        <v>117</v>
      </c>
    </row>
    <row r="12" spans="1:21" ht="18.75" customHeight="1" x14ac:dyDescent="0.25">
      <c r="A12" s="49"/>
      <c r="B12" s="34"/>
      <c r="C12" s="22"/>
      <c r="D12" s="22"/>
      <c r="E12" s="22"/>
      <c r="F12" s="22"/>
      <c r="G12" s="35"/>
      <c r="H12" s="22"/>
      <c r="I12" s="36"/>
      <c r="K12" s="58"/>
      <c r="L12" s="22"/>
      <c r="M12" s="22"/>
      <c r="N12" s="22"/>
      <c r="O12" s="22"/>
      <c r="P12" s="22"/>
      <c r="Q12" s="22"/>
      <c r="R12" s="22"/>
      <c r="S12" s="36"/>
    </row>
    <row r="13" spans="1:21" ht="18.75" customHeight="1" x14ac:dyDescent="0.25">
      <c r="A13" s="49"/>
      <c r="B13" s="34"/>
      <c r="C13" s="22"/>
      <c r="D13" s="22"/>
      <c r="E13" s="22"/>
      <c r="F13" s="22"/>
      <c r="G13" s="35"/>
      <c r="H13" s="22"/>
      <c r="I13" s="36"/>
      <c r="K13" s="58"/>
      <c r="L13" s="22"/>
      <c r="M13" s="22"/>
      <c r="N13" s="22"/>
      <c r="O13" s="22"/>
      <c r="P13" s="22"/>
      <c r="Q13" s="22"/>
      <c r="R13" s="22"/>
      <c r="S13" s="36"/>
    </row>
    <row r="14" spans="1:21" ht="18.75" customHeight="1" x14ac:dyDescent="0.25">
      <c r="A14" s="49"/>
      <c r="B14" s="34"/>
      <c r="C14" s="22"/>
      <c r="D14" s="22"/>
      <c r="E14" s="22"/>
      <c r="F14" s="22"/>
      <c r="G14" s="35"/>
      <c r="H14" s="22"/>
      <c r="I14" s="36"/>
      <c r="K14" s="58"/>
      <c r="L14" s="22"/>
      <c r="M14" s="22"/>
      <c r="N14" s="22"/>
      <c r="O14" s="22"/>
      <c r="P14" s="22"/>
      <c r="Q14" s="22"/>
      <c r="R14" s="22"/>
      <c r="S14" s="36"/>
    </row>
    <row r="15" spans="1:21" ht="18.75" customHeight="1" x14ac:dyDescent="0.25">
      <c r="A15" s="49"/>
      <c r="B15" s="34"/>
      <c r="C15" s="22"/>
      <c r="D15" s="22"/>
      <c r="E15" s="22"/>
      <c r="F15" s="22"/>
      <c r="G15" s="35"/>
      <c r="H15" s="22"/>
      <c r="I15" s="36"/>
      <c r="K15" s="58"/>
      <c r="L15" s="22"/>
      <c r="M15" s="22"/>
      <c r="N15" s="22"/>
      <c r="O15" s="22"/>
      <c r="P15" s="22"/>
      <c r="Q15" s="22"/>
      <c r="R15" s="22"/>
      <c r="S15" s="36"/>
    </row>
    <row r="16" spans="1:21" ht="18.75" customHeight="1" x14ac:dyDescent="0.25">
      <c r="A16" s="49"/>
      <c r="B16" s="34"/>
      <c r="C16" s="22"/>
      <c r="D16" s="22"/>
      <c r="E16" s="22"/>
      <c r="F16" s="22"/>
      <c r="G16" s="35"/>
      <c r="H16" s="22"/>
      <c r="I16" s="36"/>
      <c r="K16" s="58"/>
      <c r="L16" s="22"/>
      <c r="M16" s="22"/>
      <c r="N16" s="22"/>
      <c r="O16" s="22"/>
      <c r="P16" s="22"/>
      <c r="Q16" s="22"/>
      <c r="R16" s="22"/>
      <c r="S16" s="36"/>
    </row>
    <row r="17" spans="1:19" ht="18.75" customHeight="1" x14ac:dyDescent="0.25">
      <c r="A17" s="49"/>
      <c r="B17" s="34"/>
      <c r="C17" s="22"/>
      <c r="D17" s="22"/>
      <c r="E17" s="22"/>
      <c r="F17" s="22"/>
      <c r="G17" s="35"/>
      <c r="H17" s="22"/>
      <c r="I17" s="36"/>
      <c r="K17" s="58"/>
      <c r="L17" s="22"/>
      <c r="M17" s="22"/>
      <c r="N17" s="22"/>
      <c r="O17" s="22"/>
      <c r="P17" s="22"/>
      <c r="Q17" s="22"/>
      <c r="R17" s="22"/>
      <c r="S17" s="36"/>
    </row>
    <row r="18" spans="1:19" ht="18.75" customHeight="1" x14ac:dyDescent="0.25">
      <c r="A18" s="49"/>
      <c r="B18" s="34"/>
      <c r="C18" s="22"/>
      <c r="D18" s="22"/>
      <c r="E18" s="22"/>
      <c r="F18" s="22"/>
      <c r="G18" s="35"/>
      <c r="H18" s="22"/>
      <c r="I18" s="36"/>
      <c r="K18" s="59"/>
      <c r="L18" s="22"/>
      <c r="M18" s="22"/>
      <c r="N18" s="22"/>
      <c r="O18" s="22"/>
      <c r="P18" s="22"/>
      <c r="Q18" s="22"/>
      <c r="R18" s="22"/>
      <c r="S18" s="36"/>
    </row>
    <row r="19" spans="1:19" ht="18.75" customHeight="1" x14ac:dyDescent="0.25">
      <c r="A19" s="49"/>
      <c r="B19" s="34" t="s">
        <v>139</v>
      </c>
      <c r="C19" s="22"/>
      <c r="D19" s="22"/>
      <c r="E19" s="22"/>
      <c r="F19" s="22"/>
      <c r="G19" s="35" t="s">
        <v>9</v>
      </c>
      <c r="H19" s="6">
        <v>2100</v>
      </c>
      <c r="I19" s="37" t="s">
        <v>12</v>
      </c>
      <c r="K19" s="60"/>
      <c r="L19" s="22"/>
      <c r="M19" s="22"/>
      <c r="N19" s="22"/>
      <c r="O19" s="22"/>
      <c r="P19" s="22"/>
      <c r="Q19" s="22"/>
      <c r="R19" s="22"/>
      <c r="S19" s="36"/>
    </row>
    <row r="20" spans="1:19" ht="18.75" customHeight="1" x14ac:dyDescent="0.25">
      <c r="A20" s="49"/>
      <c r="B20" s="34" t="s">
        <v>138</v>
      </c>
      <c r="C20" s="22"/>
      <c r="D20" s="22"/>
      <c r="E20" s="22"/>
      <c r="F20" s="22"/>
      <c r="G20" s="35" t="s">
        <v>10</v>
      </c>
      <c r="H20" s="6">
        <v>900</v>
      </c>
      <c r="I20" s="37" t="s">
        <v>12</v>
      </c>
      <c r="K20" s="60"/>
      <c r="L20" s="22"/>
      <c r="M20" s="22"/>
      <c r="N20" s="22"/>
      <c r="O20" s="22"/>
      <c r="P20" s="22"/>
      <c r="Q20" s="22"/>
      <c r="R20" s="22"/>
      <c r="S20" s="36"/>
    </row>
    <row r="21" spans="1:19" ht="18.75" customHeight="1" x14ac:dyDescent="0.25">
      <c r="A21" s="49"/>
      <c r="B21" s="34" t="s">
        <v>143</v>
      </c>
      <c r="C21" s="22"/>
      <c r="D21" s="22"/>
      <c r="E21" s="22"/>
      <c r="F21" s="22"/>
      <c r="G21" s="35" t="s">
        <v>144</v>
      </c>
      <c r="H21" s="6">
        <v>35</v>
      </c>
      <c r="I21" s="37" t="s">
        <v>12</v>
      </c>
      <c r="K21" s="60"/>
      <c r="L21" s="22"/>
      <c r="M21" s="22"/>
      <c r="N21" s="22"/>
      <c r="O21" s="22"/>
      <c r="P21" s="22"/>
      <c r="Q21" s="22"/>
      <c r="R21" s="22"/>
      <c r="S21" s="36"/>
    </row>
    <row r="22" spans="1:19" ht="18.75" customHeight="1" x14ac:dyDescent="0.25">
      <c r="A22" s="49"/>
      <c r="B22" s="34"/>
      <c r="C22" s="22"/>
      <c r="D22" s="22"/>
      <c r="E22" s="22"/>
      <c r="F22" s="22"/>
      <c r="G22" s="35"/>
      <c r="H22" s="22"/>
      <c r="I22" s="36"/>
      <c r="K22" s="60"/>
      <c r="L22" s="22"/>
      <c r="M22" s="22"/>
      <c r="N22" s="22"/>
      <c r="O22" s="22"/>
      <c r="P22" s="22"/>
      <c r="Q22" s="22"/>
      <c r="R22" s="22"/>
      <c r="S22" s="36"/>
    </row>
    <row r="23" spans="1:19" ht="18.75" customHeight="1" x14ac:dyDescent="0.25">
      <c r="A23" s="49"/>
      <c r="B23" s="3" t="s">
        <v>176</v>
      </c>
      <c r="G23" s="162" t="s">
        <v>177</v>
      </c>
      <c r="H23" s="163"/>
      <c r="J23" s="60"/>
      <c r="K23" s="36"/>
      <c r="L23" s="22"/>
      <c r="M23" s="22"/>
      <c r="N23" s="22"/>
      <c r="O23" s="22"/>
      <c r="P23" s="22"/>
      <c r="Q23" s="22"/>
      <c r="R23" s="22"/>
      <c r="S23" s="36"/>
    </row>
    <row r="24" spans="1:19" ht="18.75" customHeight="1" x14ac:dyDescent="0.25">
      <c r="A24" s="49"/>
      <c r="B24" s="34"/>
      <c r="C24" s="22"/>
      <c r="D24" s="22"/>
      <c r="E24" s="22"/>
      <c r="F24" s="22"/>
      <c r="G24" s="35"/>
      <c r="H24" s="22"/>
      <c r="I24" s="22"/>
      <c r="J24" s="60"/>
      <c r="K24" s="36"/>
      <c r="L24" s="22"/>
      <c r="M24" s="22"/>
      <c r="N24" s="22"/>
      <c r="O24" s="22"/>
      <c r="P24" s="22"/>
      <c r="Q24" s="22"/>
      <c r="R24" s="22"/>
      <c r="S24" s="36"/>
    </row>
    <row r="25" spans="1:19" ht="18.75" customHeight="1" x14ac:dyDescent="0.25">
      <c r="A25" s="49"/>
      <c r="B25" s="3" t="s">
        <v>169</v>
      </c>
      <c r="H25" s="106" t="s">
        <v>170</v>
      </c>
      <c r="J25" s="60"/>
      <c r="K25" s="36"/>
      <c r="L25" s="168" t="s">
        <v>116</v>
      </c>
      <c r="M25" s="168"/>
      <c r="N25" s="168"/>
      <c r="O25" s="168"/>
      <c r="P25" s="168"/>
      <c r="Q25" s="168"/>
      <c r="R25" s="168"/>
      <c r="S25" s="169"/>
    </row>
    <row r="26" spans="1:19" ht="18.75" customHeight="1" x14ac:dyDescent="0.25">
      <c r="A26" s="49"/>
      <c r="B26" s="3" t="s">
        <v>167</v>
      </c>
      <c r="H26" s="106" t="s">
        <v>170</v>
      </c>
      <c r="J26" s="60"/>
      <c r="K26" s="36"/>
      <c r="L26" s="55"/>
      <c r="M26" s="55"/>
      <c r="N26" s="55"/>
      <c r="O26" s="55"/>
      <c r="P26" s="55"/>
      <c r="Q26" s="55"/>
      <c r="R26" s="55"/>
      <c r="S26" s="56"/>
    </row>
    <row r="27" spans="1:19" ht="18.75" customHeight="1" x14ac:dyDescent="0.25">
      <c r="A27" s="49"/>
      <c r="B27" s="3" t="s">
        <v>168</v>
      </c>
      <c r="H27" s="106" t="s">
        <v>170</v>
      </c>
      <c r="J27" s="60"/>
      <c r="K27" s="36"/>
      <c r="L27" s="22" t="s">
        <v>97</v>
      </c>
      <c r="M27" s="22"/>
      <c r="N27" s="22"/>
      <c r="O27" s="22"/>
      <c r="P27" s="22"/>
      <c r="Q27" s="22"/>
      <c r="R27" s="173">
        <f>R57+G166+G185+G204+G223+G242+G261+G280+G299+G318</f>
        <v>3460000</v>
      </c>
      <c r="S27" s="174"/>
    </row>
    <row r="28" spans="1:19" ht="18.75" customHeight="1" x14ac:dyDescent="0.25">
      <c r="A28" s="49"/>
      <c r="J28" s="60"/>
      <c r="K28" s="36"/>
      <c r="L28" s="22" t="s">
        <v>98</v>
      </c>
      <c r="M28" s="22"/>
      <c r="N28" s="22"/>
      <c r="O28" s="22"/>
      <c r="P28" s="22"/>
      <c r="Q28" s="22"/>
      <c r="R28" s="175">
        <f>ROUNDUP(((IF(G23="Pintu Plywood",G136/(G136+G144)*G147,IF(G23="Pintu Panel",G117/(G117+G124)*G127,"[ EROR ]")))+G117/(G117+G124)*G127+G156/(G156+G163)*G166+G175/(G175+G182)*G185+G194/(G194+G201)*G204+G289/(G289+G296)*G299+G308/(G308+G315)*G318+G213/(G213+G220)*G223+G232/(G232+G239)*G242+G251/(G251+G258)*G261+G270/(G270+G277)*G280)/1000,0)*1000</f>
        <v>2459000</v>
      </c>
      <c r="S28" s="176"/>
    </row>
    <row r="29" spans="1:19" ht="18.75" customHeight="1" x14ac:dyDescent="0.25">
      <c r="A29" s="49"/>
      <c r="B29" s="34" t="s">
        <v>18</v>
      </c>
      <c r="C29" s="22"/>
      <c r="D29" s="22"/>
      <c r="E29" s="22"/>
      <c r="F29" s="22"/>
      <c r="G29" s="35" t="s">
        <v>20</v>
      </c>
      <c r="H29" s="8">
        <v>1</v>
      </c>
      <c r="I29" s="34" t="s">
        <v>12</v>
      </c>
      <c r="J29" s="60"/>
      <c r="K29" s="36"/>
      <c r="L29" s="22" t="s">
        <v>99</v>
      </c>
      <c r="M29" s="22"/>
      <c r="N29" s="22"/>
      <c r="O29" s="22"/>
      <c r="P29" s="22"/>
      <c r="Q29" s="22"/>
      <c r="R29" s="175">
        <f>R27-R28</f>
        <v>1001000</v>
      </c>
      <c r="S29" s="176"/>
    </row>
    <row r="30" spans="1:19" ht="18.75" customHeight="1" x14ac:dyDescent="0.25">
      <c r="A30" s="49"/>
      <c r="B30" s="34" t="s">
        <v>57</v>
      </c>
      <c r="C30" s="22"/>
      <c r="D30" s="22"/>
      <c r="E30" s="22"/>
      <c r="F30" s="22"/>
      <c r="G30" s="35" t="s">
        <v>58</v>
      </c>
      <c r="H30" s="8">
        <v>7.5</v>
      </c>
      <c r="I30" s="34"/>
      <c r="J30" s="60"/>
      <c r="K30" s="36"/>
      <c r="L30" s="22"/>
      <c r="M30" s="22"/>
      <c r="N30" s="22"/>
      <c r="O30" s="22"/>
      <c r="P30" s="22"/>
      <c r="Q30" s="22"/>
      <c r="R30" s="22"/>
      <c r="S30" s="36"/>
    </row>
    <row r="31" spans="1:19" ht="18.75" customHeight="1" x14ac:dyDescent="0.25">
      <c r="A31" s="49"/>
      <c r="B31" s="34" t="s">
        <v>59</v>
      </c>
      <c r="C31" s="22"/>
      <c r="D31" s="22"/>
      <c r="E31" s="22"/>
      <c r="F31" s="22"/>
      <c r="G31" s="35" t="s">
        <v>58</v>
      </c>
      <c r="H31" s="8">
        <v>11</v>
      </c>
      <c r="I31" s="34"/>
      <c r="J31" s="60"/>
      <c r="K31" s="36"/>
      <c r="L31" s="61" t="s">
        <v>100</v>
      </c>
      <c r="M31" s="22"/>
      <c r="N31" s="22"/>
      <c r="O31" s="22"/>
      <c r="P31" s="22"/>
      <c r="Q31" s="22"/>
      <c r="R31" s="22"/>
      <c r="S31" s="36"/>
    </row>
    <row r="32" spans="1:19" ht="18.75" customHeight="1" x14ac:dyDescent="0.25">
      <c r="A32" s="49"/>
      <c r="B32" s="34"/>
      <c r="C32" s="22"/>
      <c r="D32" s="22"/>
      <c r="E32" s="22"/>
      <c r="F32" s="22"/>
      <c r="G32" s="35"/>
      <c r="H32" s="22"/>
      <c r="I32" s="22"/>
      <c r="J32" s="60"/>
      <c r="K32" s="36"/>
      <c r="L32" s="28" t="s">
        <v>22</v>
      </c>
      <c r="M32" s="22"/>
      <c r="N32" s="22"/>
      <c r="O32" s="22"/>
      <c r="P32" s="22"/>
      <c r="Q32" s="73" t="s">
        <v>26</v>
      </c>
      <c r="R32" s="177">
        <f>D113+D152+D171+D190+D209+D228+D247+D266+D285+D304</f>
        <v>8.52</v>
      </c>
      <c r="S32" s="178"/>
    </row>
    <row r="33" spans="1:20" ht="18.75" customHeight="1" x14ac:dyDescent="0.25">
      <c r="A33" s="48" t="s">
        <v>15</v>
      </c>
      <c r="B33" s="30" t="s">
        <v>171</v>
      </c>
      <c r="C33" s="31"/>
      <c r="D33" s="31"/>
      <c r="E33" s="31"/>
      <c r="F33" s="31"/>
      <c r="G33" s="32"/>
      <c r="H33" s="31"/>
      <c r="I33" s="31"/>
      <c r="J33" s="60"/>
      <c r="K33" s="36"/>
      <c r="L33" s="28" t="s">
        <v>23</v>
      </c>
      <c r="M33" s="22"/>
      <c r="N33" s="22"/>
      <c r="O33" s="22"/>
      <c r="P33" s="22"/>
      <c r="Q33" s="73" t="s">
        <v>27</v>
      </c>
      <c r="R33" s="177">
        <f>D114+D153+D172+D191+D210+D229+D248+D267+D286+D305</f>
        <v>26.487999999999996</v>
      </c>
      <c r="S33" s="178"/>
    </row>
    <row r="34" spans="1:20" ht="18.75" customHeight="1" x14ac:dyDescent="0.25">
      <c r="A34" s="49"/>
      <c r="J34" s="60"/>
      <c r="K34" s="36"/>
      <c r="L34" s="28" t="s">
        <v>24</v>
      </c>
      <c r="M34" s="22"/>
      <c r="N34" s="22"/>
      <c r="O34" s="22"/>
      <c r="P34" s="22"/>
      <c r="Q34" s="73" t="s">
        <v>28</v>
      </c>
      <c r="R34" s="177">
        <f>D115+D154+D173+D192+D211+D230+D249+D268+D287+D306</f>
        <v>2.7670000000000008</v>
      </c>
      <c r="S34" s="178"/>
    </row>
    <row r="35" spans="1:20" ht="18.75" customHeight="1" x14ac:dyDescent="0.25">
      <c r="A35" s="49"/>
      <c r="J35" s="60"/>
      <c r="K35" s="36"/>
      <c r="L35" s="28" t="s">
        <v>25</v>
      </c>
      <c r="M35" s="22"/>
      <c r="N35" s="22"/>
      <c r="O35" s="22"/>
      <c r="P35" s="22"/>
      <c r="Q35" s="73" t="s">
        <v>29</v>
      </c>
      <c r="R35" s="177">
        <f>D116+D155+D174+D193+D212+D231+D250+D269+D288+D307</f>
        <v>0.44480000000000003</v>
      </c>
      <c r="S35" s="178"/>
    </row>
    <row r="36" spans="1:20" ht="18.75" customHeight="1" x14ac:dyDescent="0.25">
      <c r="A36" s="49"/>
      <c r="B36" s="34"/>
      <c r="C36" s="22"/>
      <c r="D36" s="22"/>
      <c r="E36" s="22"/>
      <c r="F36" s="22"/>
      <c r="G36" s="35"/>
      <c r="H36" s="22"/>
      <c r="I36" s="22"/>
      <c r="J36" s="60"/>
      <c r="K36" s="36"/>
      <c r="L36" s="61" t="s">
        <v>101</v>
      </c>
      <c r="M36" s="22"/>
      <c r="N36" s="22"/>
      <c r="O36" s="22"/>
      <c r="P36" s="22"/>
      <c r="Q36" s="73"/>
      <c r="R36" s="22"/>
      <c r="S36" s="36"/>
    </row>
    <row r="37" spans="1:20" ht="18.75" customHeight="1" x14ac:dyDescent="0.25">
      <c r="A37" s="49"/>
      <c r="B37" s="39"/>
      <c r="C37" s="22"/>
      <c r="D37" s="22"/>
      <c r="E37" s="22"/>
      <c r="F37" s="22"/>
      <c r="G37" s="35"/>
      <c r="H37" s="22"/>
      <c r="I37" s="36"/>
      <c r="K37" s="60"/>
      <c r="L37" s="39" t="s">
        <v>34</v>
      </c>
      <c r="M37" s="22"/>
      <c r="N37" s="22"/>
      <c r="O37" s="22"/>
      <c r="P37" s="22"/>
      <c r="Q37" s="73" t="s">
        <v>49</v>
      </c>
      <c r="R37" s="11">
        <f>D159*H106</f>
        <v>8.9782000000000001E-2</v>
      </c>
      <c r="S37" s="37" t="s">
        <v>51</v>
      </c>
    </row>
    <row r="38" spans="1:20" ht="18.75" customHeight="1" x14ac:dyDescent="0.25">
      <c r="A38" s="49"/>
      <c r="B38" s="39"/>
      <c r="C38" s="22"/>
      <c r="D38" s="22"/>
      <c r="E38" s="22"/>
      <c r="F38" s="22"/>
      <c r="G38" s="35"/>
      <c r="H38" s="22"/>
      <c r="I38" s="36"/>
      <c r="K38" s="60"/>
      <c r="L38" s="39" t="s">
        <v>38</v>
      </c>
      <c r="M38" s="22"/>
      <c r="N38" s="22"/>
      <c r="O38" s="22"/>
      <c r="P38" s="22"/>
      <c r="Q38" s="73" t="s">
        <v>49</v>
      </c>
      <c r="R38" s="11">
        <f>IF(G23="Pintu Plywood",H93*D139,IF(G23="Pintu Panel",D120*H93,"[ EROR ]"))</f>
        <v>3.7043999999999994E-2</v>
      </c>
      <c r="S38" s="37" t="s">
        <v>51</v>
      </c>
    </row>
    <row r="39" spans="1:20" ht="18.75" customHeight="1" x14ac:dyDescent="0.25">
      <c r="A39" s="49"/>
      <c r="B39" s="39"/>
      <c r="C39" s="22"/>
      <c r="D39" s="22"/>
      <c r="E39" s="22"/>
      <c r="F39" s="22"/>
      <c r="G39" s="35"/>
      <c r="H39" s="22"/>
      <c r="I39" s="36"/>
      <c r="K39" s="60"/>
      <c r="L39" s="119" t="s">
        <v>181</v>
      </c>
      <c r="M39" s="22"/>
      <c r="N39" s="22"/>
      <c r="O39" s="22"/>
      <c r="P39" s="22"/>
      <c r="Q39" s="73" t="s">
        <v>50</v>
      </c>
      <c r="R39" s="11">
        <f>IF(G23="Pintu Plywood",H93*D142,0)</f>
        <v>0.94499999999999995</v>
      </c>
      <c r="S39" s="37" t="s">
        <v>109</v>
      </c>
    </row>
    <row r="40" spans="1:20" ht="18.75" customHeight="1" x14ac:dyDescent="0.25">
      <c r="A40" s="49"/>
      <c r="B40" s="34"/>
      <c r="C40" s="22"/>
      <c r="D40" s="22"/>
      <c r="E40" s="22"/>
      <c r="F40" s="22"/>
      <c r="G40" s="35"/>
      <c r="H40" s="22"/>
      <c r="I40" s="36"/>
      <c r="K40" s="60"/>
      <c r="L40" s="119" t="s">
        <v>182</v>
      </c>
      <c r="M40" s="22"/>
      <c r="N40" s="22"/>
      <c r="O40" s="22"/>
      <c r="P40" s="22"/>
      <c r="Q40" s="73" t="s">
        <v>50</v>
      </c>
      <c r="R40" s="11">
        <f>R39</f>
        <v>0.94499999999999995</v>
      </c>
      <c r="S40" s="37" t="s">
        <v>109</v>
      </c>
    </row>
    <row r="41" spans="1:20" ht="18.75" customHeight="1" x14ac:dyDescent="0.25">
      <c r="A41" s="49"/>
      <c r="B41" s="34"/>
      <c r="C41" s="22"/>
      <c r="D41" s="22"/>
      <c r="E41" s="22"/>
      <c r="F41" s="22"/>
      <c r="G41" s="35"/>
      <c r="H41" s="22"/>
      <c r="I41" s="36"/>
      <c r="K41" s="60"/>
      <c r="L41" s="39" t="s">
        <v>37</v>
      </c>
      <c r="M41" s="22"/>
      <c r="N41" s="22"/>
      <c r="O41" s="22"/>
      <c r="P41" s="22"/>
      <c r="Q41" s="73" t="s">
        <v>121</v>
      </c>
      <c r="R41" s="12">
        <f>D121*H93+D161*H106</f>
        <v>1.0266199999999999</v>
      </c>
      <c r="S41" s="37" t="s">
        <v>107</v>
      </c>
    </row>
    <row r="42" spans="1:20" ht="18.75" customHeight="1" x14ac:dyDescent="0.25">
      <c r="A42" s="49"/>
      <c r="B42" s="34"/>
      <c r="C42" s="22"/>
      <c r="D42" s="22"/>
      <c r="E42" s="22"/>
      <c r="F42" s="22"/>
      <c r="G42" s="35"/>
      <c r="H42" s="22"/>
      <c r="I42" s="36"/>
      <c r="K42" s="60"/>
      <c r="L42" s="39" t="s">
        <v>35</v>
      </c>
      <c r="M42" s="22"/>
      <c r="N42" s="22"/>
      <c r="O42" s="22"/>
      <c r="P42" s="22"/>
      <c r="Q42" s="73" t="s">
        <v>121</v>
      </c>
      <c r="R42" s="12">
        <f>D160*H106</f>
        <v>0.102025</v>
      </c>
      <c r="S42" s="37" t="s">
        <v>107</v>
      </c>
    </row>
    <row r="43" spans="1:20" ht="18.75" customHeight="1" x14ac:dyDescent="0.25">
      <c r="A43" s="49"/>
      <c r="B43" s="34"/>
      <c r="C43" s="22"/>
      <c r="D43" s="22"/>
      <c r="E43" s="22"/>
      <c r="F43" s="22"/>
      <c r="G43" s="35"/>
      <c r="H43" s="22"/>
      <c r="I43" s="36"/>
      <c r="K43" s="60"/>
      <c r="L43" s="39" t="s">
        <v>81</v>
      </c>
      <c r="M43" s="22"/>
      <c r="N43" s="22"/>
      <c r="O43" s="22"/>
      <c r="P43" s="22"/>
      <c r="Q43" s="73" t="s">
        <v>122</v>
      </c>
      <c r="R43" s="11">
        <f>D292*2*H93+D311*H107</f>
        <v>0.96449999999999991</v>
      </c>
      <c r="S43" s="37" t="s">
        <v>108</v>
      </c>
    </row>
    <row r="44" spans="1:20" ht="18.75" customHeight="1" x14ac:dyDescent="0.25">
      <c r="A44" s="49"/>
      <c r="B44" s="34"/>
      <c r="C44" s="22"/>
      <c r="D44" s="22"/>
      <c r="E44" s="22"/>
      <c r="F44" s="22"/>
      <c r="G44" s="35"/>
      <c r="H44" s="22"/>
      <c r="I44" s="36"/>
      <c r="K44" s="79"/>
      <c r="L44" s="107" t="s">
        <v>86</v>
      </c>
      <c r="M44" s="22"/>
      <c r="N44" s="22"/>
      <c r="O44" s="22"/>
      <c r="P44" s="22"/>
      <c r="Q44" s="73" t="s">
        <v>122</v>
      </c>
      <c r="R44" s="11">
        <f>D293*2*H93+D312*H107</f>
        <v>2.3919600000000001</v>
      </c>
      <c r="S44" s="37" t="s">
        <v>108</v>
      </c>
    </row>
    <row r="45" spans="1:20" ht="18.75" customHeight="1" x14ac:dyDescent="0.25">
      <c r="A45" s="49"/>
      <c r="B45" s="34"/>
      <c r="C45" s="22"/>
      <c r="D45" s="22"/>
      <c r="E45" s="22"/>
      <c r="F45" s="22"/>
      <c r="G45" s="35"/>
      <c r="H45" s="22"/>
      <c r="I45" s="36"/>
      <c r="K45" s="79"/>
      <c r="L45" s="107" t="s">
        <v>84</v>
      </c>
      <c r="M45" s="22"/>
      <c r="N45" s="22"/>
      <c r="O45" s="22"/>
      <c r="P45" s="22"/>
      <c r="Q45" s="73" t="s">
        <v>105</v>
      </c>
      <c r="R45" s="11">
        <f>ROUNDUP(D294*2*H93+D313*H107,0)</f>
        <v>13</v>
      </c>
      <c r="S45" s="37" t="s">
        <v>109</v>
      </c>
    </row>
    <row r="46" spans="1:20" ht="18.75" customHeight="1" x14ac:dyDescent="0.25">
      <c r="A46" s="49"/>
      <c r="B46" s="34"/>
      <c r="C46" s="22"/>
      <c r="D46" s="22"/>
      <c r="E46" s="22"/>
      <c r="F46" s="22"/>
      <c r="G46" s="35"/>
      <c r="H46" s="22"/>
      <c r="I46" s="36"/>
      <c r="K46" s="79"/>
      <c r="L46" s="107" t="s">
        <v>149</v>
      </c>
      <c r="M46" s="22"/>
      <c r="N46" s="22"/>
      <c r="O46" s="22"/>
      <c r="P46" s="22"/>
      <c r="Q46" s="73" t="s">
        <v>50</v>
      </c>
      <c r="R46" s="15">
        <v>1</v>
      </c>
      <c r="S46" s="37" t="s">
        <v>61</v>
      </c>
      <c r="T46" s="22"/>
    </row>
    <row r="47" spans="1:20" ht="18.75" customHeight="1" x14ac:dyDescent="0.25">
      <c r="A47" s="49"/>
      <c r="B47" s="34"/>
      <c r="C47" s="22"/>
      <c r="D47" s="22"/>
      <c r="E47" s="22"/>
      <c r="F47" s="22"/>
      <c r="G47" s="35"/>
      <c r="H47" s="22"/>
      <c r="I47" s="36"/>
      <c r="K47" s="79"/>
      <c r="L47" s="107" t="s">
        <v>151</v>
      </c>
      <c r="M47" s="22"/>
      <c r="N47" s="22"/>
      <c r="O47" s="22"/>
      <c r="P47" s="22"/>
      <c r="Q47" s="73" t="s">
        <v>50</v>
      </c>
      <c r="R47" s="15">
        <v>1</v>
      </c>
      <c r="S47" s="37" t="s">
        <v>61</v>
      </c>
      <c r="T47" s="22"/>
    </row>
    <row r="48" spans="1:20" ht="18.75" customHeight="1" x14ac:dyDescent="0.25">
      <c r="A48" s="49"/>
      <c r="B48" s="34"/>
      <c r="C48" s="22"/>
      <c r="D48" s="22"/>
      <c r="E48" s="22"/>
      <c r="F48" s="22"/>
      <c r="G48" s="35"/>
      <c r="H48" s="22"/>
      <c r="I48" s="36"/>
      <c r="K48" s="79"/>
      <c r="L48" s="107" t="s">
        <v>156</v>
      </c>
      <c r="M48" s="22"/>
      <c r="N48" s="22"/>
      <c r="O48" s="22"/>
      <c r="P48" s="22"/>
      <c r="Q48" s="73" t="s">
        <v>50</v>
      </c>
      <c r="R48" s="11">
        <v>1</v>
      </c>
      <c r="S48" s="37" t="s">
        <v>164</v>
      </c>
      <c r="T48" s="22"/>
    </row>
    <row r="49" spans="1:20" ht="18.75" customHeight="1" x14ac:dyDescent="0.25">
      <c r="A49" s="49"/>
      <c r="B49" s="34"/>
      <c r="C49" s="22"/>
      <c r="D49" s="22"/>
      <c r="E49" s="22"/>
      <c r="F49" s="22"/>
      <c r="G49" s="35"/>
      <c r="H49" s="22"/>
      <c r="I49" s="36"/>
      <c r="K49" s="79"/>
      <c r="L49" s="107" t="s">
        <v>159</v>
      </c>
      <c r="M49" s="22"/>
      <c r="N49" s="22"/>
      <c r="O49" s="22"/>
      <c r="P49" s="22"/>
      <c r="Q49" s="73" t="s">
        <v>50</v>
      </c>
      <c r="R49" s="15">
        <f>IF(H25="[ YA ]",1,IF(H25="[ TIDAK ]",0,"[ EROR ]"))</f>
        <v>0</v>
      </c>
      <c r="S49" s="37" t="s">
        <v>61</v>
      </c>
      <c r="T49" s="22"/>
    </row>
    <row r="50" spans="1:20" ht="18.75" customHeight="1" x14ac:dyDescent="0.25">
      <c r="A50" s="49"/>
      <c r="B50" s="34"/>
      <c r="C50" s="22"/>
      <c r="D50" s="22"/>
      <c r="E50" s="22"/>
      <c r="F50" s="22"/>
      <c r="G50" s="35"/>
      <c r="H50" s="22"/>
      <c r="I50" s="36"/>
      <c r="K50" s="79"/>
      <c r="L50" s="107" t="s">
        <v>161</v>
      </c>
      <c r="M50" s="22"/>
      <c r="N50" s="22"/>
      <c r="O50" s="22"/>
      <c r="P50" s="22"/>
      <c r="Q50" s="73" t="s">
        <v>50</v>
      </c>
      <c r="R50" s="15">
        <f t="shared" ref="R50:R51" si="0">IF(H26="[ YA ]",1,IF(H26="[ TIDAK ]",0,"[ EROR ]"))</f>
        <v>0</v>
      </c>
      <c r="S50" s="37" t="s">
        <v>61</v>
      </c>
    </row>
    <row r="51" spans="1:20" ht="18.75" customHeight="1" x14ac:dyDescent="0.25">
      <c r="A51" s="49"/>
      <c r="B51" s="34"/>
      <c r="C51" s="22"/>
      <c r="D51" s="22"/>
      <c r="E51" s="22"/>
      <c r="F51" s="22"/>
      <c r="G51" s="35"/>
      <c r="H51" s="22"/>
      <c r="I51" s="36"/>
      <c r="K51" s="79"/>
      <c r="L51" s="107" t="s">
        <v>163</v>
      </c>
      <c r="M51" s="22"/>
      <c r="N51" s="22"/>
      <c r="O51" s="22"/>
      <c r="P51" s="22"/>
      <c r="Q51" s="73" t="s">
        <v>50</v>
      </c>
      <c r="R51" s="15">
        <f t="shared" si="0"/>
        <v>0</v>
      </c>
      <c r="S51" s="37" t="s">
        <v>61</v>
      </c>
    </row>
    <row r="52" spans="1:20" ht="18.75" customHeight="1" x14ac:dyDescent="0.25">
      <c r="A52" s="49"/>
      <c r="B52" s="39"/>
      <c r="C52" s="22"/>
      <c r="D52" s="22"/>
      <c r="E52" s="22"/>
      <c r="F52" s="22"/>
      <c r="G52" s="35"/>
      <c r="H52" s="22"/>
      <c r="I52" s="36"/>
      <c r="K52" s="79"/>
      <c r="L52" s="107" t="s">
        <v>39</v>
      </c>
      <c r="M52" s="22"/>
      <c r="N52" s="22"/>
      <c r="O52" s="22"/>
      <c r="P52" s="22"/>
      <c r="Q52" s="73" t="s">
        <v>50</v>
      </c>
      <c r="R52" s="11">
        <v>0</v>
      </c>
      <c r="S52" s="37" t="s">
        <v>106</v>
      </c>
    </row>
    <row r="53" spans="1:20" ht="18.75" customHeight="1" x14ac:dyDescent="0.25">
      <c r="A53" s="49"/>
      <c r="B53" s="34"/>
      <c r="C53" s="22"/>
      <c r="D53" s="22"/>
      <c r="E53" s="22"/>
      <c r="F53" s="22"/>
      <c r="G53" s="35"/>
      <c r="H53" s="22"/>
      <c r="I53" s="36"/>
      <c r="K53" s="79"/>
      <c r="L53" s="107" t="s">
        <v>43</v>
      </c>
      <c r="M53" s="22"/>
      <c r="N53" s="22"/>
      <c r="O53" s="22"/>
      <c r="P53" s="22"/>
      <c r="Q53" s="73" t="s">
        <v>104</v>
      </c>
      <c r="R53" s="11">
        <v>0</v>
      </c>
      <c r="S53" s="37" t="s">
        <v>47</v>
      </c>
      <c r="T53" s="22"/>
    </row>
    <row r="54" spans="1:20" ht="18.75" customHeight="1" x14ac:dyDescent="0.25">
      <c r="A54" s="49"/>
      <c r="B54" s="83"/>
      <c r="C54" s="80"/>
      <c r="D54" s="76"/>
      <c r="E54" s="171" t="s">
        <v>32</v>
      </c>
      <c r="F54" s="171"/>
      <c r="G54" s="171" t="s">
        <v>33</v>
      </c>
      <c r="H54" s="171"/>
      <c r="J54" s="79"/>
      <c r="K54" s="79"/>
      <c r="L54" s="107" t="s">
        <v>41</v>
      </c>
      <c r="M54" s="22"/>
      <c r="N54" s="22"/>
      <c r="O54" s="22"/>
      <c r="P54" s="22"/>
      <c r="Q54" s="73" t="s">
        <v>50</v>
      </c>
      <c r="R54" s="15">
        <v>0</v>
      </c>
      <c r="S54" s="37" t="s">
        <v>61</v>
      </c>
      <c r="T54" s="22"/>
    </row>
    <row r="55" spans="1:20" ht="18.75" customHeight="1" x14ac:dyDescent="0.25">
      <c r="A55" s="49"/>
      <c r="B55" s="84"/>
      <c r="C55" s="81"/>
      <c r="D55" s="77"/>
      <c r="E55" s="7" t="s">
        <v>11</v>
      </c>
      <c r="F55" s="6">
        <v>140</v>
      </c>
      <c r="G55" s="7" t="s">
        <v>11</v>
      </c>
      <c r="H55" s="6">
        <v>140</v>
      </c>
      <c r="I55" s="34" t="s">
        <v>12</v>
      </c>
      <c r="J55" s="79"/>
      <c r="K55" s="79"/>
      <c r="L55" s="79"/>
      <c r="M55" s="22"/>
      <c r="N55" s="22"/>
      <c r="O55" s="22"/>
      <c r="P55" s="22"/>
      <c r="Q55" s="22"/>
      <c r="R55" s="22"/>
      <c r="S55" s="36"/>
      <c r="T55" s="22"/>
    </row>
    <row r="56" spans="1:20" ht="18.75" customHeight="1" x14ac:dyDescent="0.25">
      <c r="A56" s="49"/>
      <c r="B56" s="84"/>
      <c r="C56" s="81"/>
      <c r="D56" s="77"/>
      <c r="E56" s="7" t="s">
        <v>16</v>
      </c>
      <c r="F56" s="99">
        <v>110</v>
      </c>
      <c r="G56" s="7" t="s">
        <v>16</v>
      </c>
      <c r="H56" s="99">
        <v>110</v>
      </c>
      <c r="I56" s="34" t="s">
        <v>12</v>
      </c>
      <c r="J56" s="79"/>
      <c r="K56" s="60"/>
      <c r="L56" s="108" t="s">
        <v>118</v>
      </c>
      <c r="M56" s="22"/>
      <c r="N56" s="22"/>
      <c r="O56" s="22"/>
      <c r="P56" s="22"/>
      <c r="Q56" s="22"/>
      <c r="R56" s="22"/>
      <c r="S56" s="36"/>
      <c r="T56" s="22"/>
    </row>
    <row r="57" spans="1:20" ht="18.75" customHeight="1" x14ac:dyDescent="0.25">
      <c r="A57" s="49"/>
      <c r="B57" s="84"/>
      <c r="C57" s="81"/>
      <c r="D57" s="77"/>
      <c r="E57" s="7" t="s">
        <v>17</v>
      </c>
      <c r="F57" s="6">
        <v>100</v>
      </c>
      <c r="G57" s="7" t="s">
        <v>17</v>
      </c>
      <c r="H57" s="6">
        <v>100</v>
      </c>
      <c r="I57" s="34" t="s">
        <v>12</v>
      </c>
      <c r="J57" s="79"/>
      <c r="K57" s="60"/>
      <c r="L57" s="75" t="s">
        <v>165</v>
      </c>
      <c r="M57" s="22"/>
      <c r="N57" s="22"/>
      <c r="O57" s="22"/>
      <c r="P57" s="22"/>
      <c r="Q57" s="22"/>
      <c r="R57" s="175">
        <f>IF(G23="Pintu Plywood",G147,IF(G23="Pintu Panel",G127,"[ EROR ]"))</f>
        <v>1310000</v>
      </c>
      <c r="S57" s="176"/>
      <c r="T57" s="22"/>
    </row>
    <row r="58" spans="1:20" ht="18.75" customHeight="1" x14ac:dyDescent="0.25">
      <c r="A58" s="49"/>
      <c r="B58" s="84"/>
      <c r="C58" s="81"/>
      <c r="D58" s="77"/>
      <c r="E58" s="7"/>
      <c r="F58" s="6"/>
      <c r="G58" s="7"/>
      <c r="H58" s="6"/>
      <c r="I58" s="34" t="s">
        <v>12</v>
      </c>
      <c r="J58" s="79"/>
      <c r="K58" s="60"/>
      <c r="L58" s="75" t="s">
        <v>166</v>
      </c>
      <c r="M58" s="22"/>
      <c r="N58" s="22"/>
      <c r="O58" s="22"/>
      <c r="P58" s="22"/>
      <c r="Q58" s="36"/>
      <c r="R58" s="175">
        <f>G166</f>
        <v>1080000</v>
      </c>
      <c r="S58" s="176"/>
      <c r="T58" s="22"/>
    </row>
    <row r="59" spans="1:20" ht="18.75" customHeight="1" x14ac:dyDescent="0.25">
      <c r="A59" s="49"/>
      <c r="B59" s="84"/>
      <c r="C59" s="81"/>
      <c r="D59" s="77"/>
      <c r="E59" s="171"/>
      <c r="F59" s="171"/>
      <c r="G59" s="171"/>
      <c r="H59" s="171"/>
      <c r="I59" s="38"/>
      <c r="J59" s="79"/>
      <c r="K59" s="60"/>
      <c r="L59" s="75" t="s">
        <v>148</v>
      </c>
      <c r="M59" s="22"/>
      <c r="N59" s="22"/>
      <c r="O59" s="22"/>
      <c r="P59" s="22"/>
      <c r="Q59" s="22"/>
      <c r="R59" s="175">
        <f>G185</f>
        <v>260000</v>
      </c>
      <c r="S59" s="176"/>
      <c r="T59" s="22"/>
    </row>
    <row r="60" spans="1:20" ht="18.75" customHeight="1" x14ac:dyDescent="0.25">
      <c r="A60" s="49"/>
      <c r="B60" s="84"/>
      <c r="C60" s="81"/>
      <c r="D60" s="77"/>
      <c r="E60" s="7"/>
      <c r="F60" s="6"/>
      <c r="G60" s="7"/>
      <c r="H60" s="6"/>
      <c r="I60" s="34" t="s">
        <v>12</v>
      </c>
      <c r="J60" s="79"/>
      <c r="K60" s="60"/>
      <c r="L60" s="75" t="s">
        <v>150</v>
      </c>
      <c r="M60" s="22"/>
      <c r="N60" s="22"/>
      <c r="O60" s="22"/>
      <c r="P60" s="22"/>
      <c r="Q60" s="22"/>
      <c r="R60" s="175">
        <f>G204</f>
        <v>160000</v>
      </c>
      <c r="S60" s="176"/>
      <c r="T60" s="22"/>
    </row>
    <row r="61" spans="1:20" ht="18.75" customHeight="1" x14ac:dyDescent="0.25">
      <c r="A61" s="49"/>
      <c r="B61" s="84"/>
      <c r="C61" s="81"/>
      <c r="D61" s="77"/>
      <c r="E61" s="7"/>
      <c r="F61" s="99"/>
      <c r="G61" s="7"/>
      <c r="H61" s="6"/>
      <c r="I61" s="34" t="s">
        <v>12</v>
      </c>
      <c r="J61" s="79"/>
      <c r="K61" s="60"/>
      <c r="L61" s="75" t="s">
        <v>155</v>
      </c>
      <c r="M61" s="22"/>
      <c r="N61" s="22"/>
      <c r="O61" s="22"/>
      <c r="P61" s="22"/>
      <c r="Q61" s="22"/>
      <c r="R61" s="179">
        <f>G223</f>
        <v>100000</v>
      </c>
      <c r="S61" s="180"/>
      <c r="T61" s="22"/>
    </row>
    <row r="62" spans="1:20" ht="18.75" customHeight="1" x14ac:dyDescent="0.25">
      <c r="A62" s="49"/>
      <c r="B62" s="84"/>
      <c r="C62" s="81"/>
      <c r="D62" s="77"/>
      <c r="E62" s="7"/>
      <c r="F62" s="6"/>
      <c r="G62" s="7"/>
      <c r="H62" s="6"/>
      <c r="I62" s="34" t="s">
        <v>12</v>
      </c>
      <c r="J62" s="79"/>
      <c r="K62" s="60"/>
      <c r="L62" s="75" t="s">
        <v>158</v>
      </c>
      <c r="M62" s="22"/>
      <c r="N62" s="22"/>
      <c r="O62" s="22"/>
      <c r="P62" s="22"/>
      <c r="Q62" s="22"/>
      <c r="R62" s="179">
        <f>G242</f>
        <v>0</v>
      </c>
      <c r="S62" s="180"/>
      <c r="T62" s="22"/>
    </row>
    <row r="63" spans="1:20" ht="18.75" customHeight="1" x14ac:dyDescent="0.25">
      <c r="A63" s="49"/>
      <c r="B63" s="85"/>
      <c r="C63" s="82"/>
      <c r="D63" s="78"/>
      <c r="E63" s="7"/>
      <c r="F63" s="6"/>
      <c r="G63" s="7"/>
      <c r="H63" s="6"/>
      <c r="I63" s="34" t="s">
        <v>12</v>
      </c>
      <c r="J63" s="79"/>
      <c r="K63" s="60"/>
      <c r="L63" s="75" t="s">
        <v>160</v>
      </c>
      <c r="M63" s="22"/>
      <c r="N63" s="22"/>
      <c r="O63" s="22"/>
      <c r="P63" s="22"/>
      <c r="Q63" s="22"/>
      <c r="R63" s="179">
        <f>G261</f>
        <v>0</v>
      </c>
      <c r="S63" s="180"/>
      <c r="T63" s="22"/>
    </row>
    <row r="64" spans="1:20" ht="18.75" customHeight="1" x14ac:dyDescent="0.25">
      <c r="A64" s="74"/>
      <c r="B64" s="75"/>
      <c r="C64" s="34"/>
      <c r="D64" s="34"/>
      <c r="E64" s="34"/>
      <c r="F64" s="34"/>
      <c r="G64" s="34"/>
      <c r="H64" s="38"/>
      <c r="I64" s="34"/>
      <c r="J64" s="79"/>
      <c r="K64" s="60"/>
      <c r="L64" s="109" t="s">
        <v>162</v>
      </c>
      <c r="M64" s="22"/>
      <c r="N64" s="22"/>
      <c r="O64" s="22"/>
      <c r="P64" s="22"/>
      <c r="Q64" s="22"/>
      <c r="R64" s="179">
        <f>G280</f>
        <v>0</v>
      </c>
      <c r="S64" s="180"/>
      <c r="T64" s="22"/>
    </row>
    <row r="65" spans="1:20" ht="18.75" customHeight="1" x14ac:dyDescent="0.25">
      <c r="A65" s="48" t="s">
        <v>30</v>
      </c>
      <c r="B65" s="30" t="s">
        <v>21</v>
      </c>
      <c r="C65" s="31"/>
      <c r="D65" s="31"/>
      <c r="E65" s="31"/>
      <c r="F65" s="31"/>
      <c r="G65" s="32"/>
      <c r="H65" s="31"/>
      <c r="I65" s="33"/>
      <c r="K65" s="60"/>
      <c r="L65" s="75" t="s">
        <v>119</v>
      </c>
      <c r="M65" s="22"/>
      <c r="N65" s="22"/>
      <c r="O65" s="22"/>
      <c r="P65" s="22"/>
      <c r="Q65" s="22"/>
      <c r="R65" s="175">
        <f>G299</f>
        <v>330000</v>
      </c>
      <c r="S65" s="176"/>
      <c r="T65" s="22"/>
    </row>
    <row r="66" spans="1:20" ht="18.75" customHeight="1" x14ac:dyDescent="0.25">
      <c r="A66" s="49"/>
      <c r="B66" s="9" t="s">
        <v>22</v>
      </c>
      <c r="C66" s="22"/>
      <c r="D66" s="22"/>
      <c r="E66" s="22"/>
      <c r="F66" s="22"/>
      <c r="G66" s="35" t="s">
        <v>26</v>
      </c>
      <c r="H66" s="149">
        <v>95000</v>
      </c>
      <c r="I66" s="172"/>
      <c r="J66" s="16"/>
      <c r="K66" s="60"/>
      <c r="L66" s="75" t="s">
        <v>120</v>
      </c>
      <c r="M66" s="22"/>
      <c r="N66" s="22"/>
      <c r="O66" s="22"/>
      <c r="P66" s="22"/>
      <c r="Q66" s="22"/>
      <c r="R66" s="175">
        <f>G318</f>
        <v>220000</v>
      </c>
      <c r="S66" s="176"/>
    </row>
    <row r="67" spans="1:20" ht="18.75" customHeight="1" x14ac:dyDescent="0.25">
      <c r="A67" s="49"/>
      <c r="B67" s="9" t="s">
        <v>23</v>
      </c>
      <c r="C67" s="22"/>
      <c r="D67" s="22"/>
      <c r="E67" s="22"/>
      <c r="F67" s="22"/>
      <c r="G67" s="35" t="s">
        <v>27</v>
      </c>
      <c r="H67" s="149">
        <v>110000</v>
      </c>
      <c r="I67" s="172"/>
      <c r="J67" s="16"/>
      <c r="K67" s="87"/>
      <c r="L67" s="110"/>
      <c r="M67" s="43"/>
      <c r="N67" s="43"/>
      <c r="O67" s="43"/>
      <c r="P67" s="43"/>
      <c r="Q67" s="43"/>
      <c r="R67" s="43"/>
      <c r="S67" s="44"/>
    </row>
    <row r="68" spans="1:20" ht="18.75" customHeight="1" x14ac:dyDescent="0.25">
      <c r="A68" s="49"/>
      <c r="B68" s="9" t="s">
        <v>24</v>
      </c>
      <c r="C68" s="22"/>
      <c r="D68" s="22"/>
      <c r="E68" s="22"/>
      <c r="F68" s="22"/>
      <c r="G68" s="35" t="s">
        <v>28</v>
      </c>
      <c r="H68" s="149">
        <v>115000</v>
      </c>
      <c r="I68" s="172"/>
      <c r="J68" s="16"/>
    </row>
    <row r="69" spans="1:20" ht="18.75" customHeight="1" x14ac:dyDescent="0.25">
      <c r="A69" s="49"/>
      <c r="B69" s="9" t="s">
        <v>25</v>
      </c>
      <c r="C69" s="22"/>
      <c r="D69" s="22"/>
      <c r="E69" s="22"/>
      <c r="F69" s="22"/>
      <c r="G69" s="35" t="s">
        <v>29</v>
      </c>
      <c r="H69" s="149">
        <v>140000</v>
      </c>
      <c r="I69" s="172"/>
      <c r="J69" s="16"/>
    </row>
    <row r="70" spans="1:20" ht="18.75" customHeight="1" x14ac:dyDescent="0.25">
      <c r="A70" s="49"/>
      <c r="B70" s="34"/>
      <c r="C70" s="22"/>
      <c r="D70" s="22"/>
      <c r="E70" s="22"/>
      <c r="F70" s="22"/>
      <c r="G70" s="35"/>
      <c r="H70" s="22"/>
      <c r="I70" s="36"/>
    </row>
    <row r="71" spans="1:20" ht="18.75" customHeight="1" x14ac:dyDescent="0.25">
      <c r="A71" s="48" t="s">
        <v>44</v>
      </c>
      <c r="B71" s="30" t="s">
        <v>31</v>
      </c>
      <c r="C71" s="31"/>
      <c r="D71" s="31"/>
      <c r="E71" s="31"/>
      <c r="F71" s="31"/>
      <c r="G71" s="32"/>
      <c r="H71" s="31"/>
      <c r="I71" s="33"/>
    </row>
    <row r="72" spans="1:20" ht="18.75" customHeight="1" x14ac:dyDescent="0.25">
      <c r="A72" s="49"/>
      <c r="B72" s="34" t="s">
        <v>34</v>
      </c>
      <c r="C72" s="22"/>
      <c r="D72" s="22"/>
      <c r="E72" s="22"/>
      <c r="F72" s="22"/>
      <c r="G72" s="149">
        <v>7000000</v>
      </c>
      <c r="H72" s="150"/>
      <c r="I72" s="10" t="s">
        <v>102</v>
      </c>
      <c r="J72" s="16"/>
    </row>
    <row r="73" spans="1:20" ht="18.75" customHeight="1" x14ac:dyDescent="0.25">
      <c r="A73" s="49"/>
      <c r="B73" s="34" t="s">
        <v>38</v>
      </c>
      <c r="C73" s="22"/>
      <c r="D73" s="22"/>
      <c r="E73" s="22"/>
      <c r="F73" s="22"/>
      <c r="G73" s="149">
        <v>7000000</v>
      </c>
      <c r="H73" s="150"/>
      <c r="I73" s="10" t="s">
        <v>102</v>
      </c>
      <c r="J73" s="16"/>
    </row>
    <row r="74" spans="1:20" ht="18.75" customHeight="1" x14ac:dyDescent="0.25">
      <c r="A74" s="49"/>
      <c r="B74" s="118" t="s">
        <v>181</v>
      </c>
      <c r="C74" s="9"/>
      <c r="D74" s="22"/>
      <c r="E74" s="22"/>
      <c r="F74" s="22"/>
      <c r="G74" s="149">
        <v>120000</v>
      </c>
      <c r="H74" s="150"/>
      <c r="I74" s="10" t="s">
        <v>109</v>
      </c>
      <c r="J74" s="16"/>
    </row>
    <row r="75" spans="1:20" ht="18.75" customHeight="1" x14ac:dyDescent="0.25">
      <c r="A75" s="49"/>
      <c r="B75" s="118" t="s">
        <v>182</v>
      </c>
      <c r="C75" s="9"/>
      <c r="D75" s="22"/>
      <c r="E75" s="22"/>
      <c r="F75" s="22"/>
      <c r="G75" s="149">
        <v>140000</v>
      </c>
      <c r="H75" s="150"/>
      <c r="I75" s="10" t="s">
        <v>109</v>
      </c>
      <c r="J75" s="16"/>
    </row>
    <row r="76" spans="1:20" ht="18.75" customHeight="1" x14ac:dyDescent="0.25">
      <c r="A76" s="49"/>
      <c r="B76" s="34" t="s">
        <v>37</v>
      </c>
      <c r="C76" s="22"/>
      <c r="D76" s="22"/>
      <c r="E76" s="22"/>
      <c r="F76" s="22"/>
      <c r="G76" s="149">
        <v>15000</v>
      </c>
      <c r="H76" s="150"/>
      <c r="I76" s="10" t="s">
        <v>36</v>
      </c>
      <c r="J76" s="16"/>
    </row>
    <row r="77" spans="1:20" ht="18.75" customHeight="1" x14ac:dyDescent="0.25">
      <c r="A77" s="49"/>
      <c r="B77" s="34" t="s">
        <v>35</v>
      </c>
      <c r="C77" s="22"/>
      <c r="D77" s="22"/>
      <c r="E77" s="22"/>
      <c r="F77" s="22"/>
      <c r="G77" s="149">
        <v>25000</v>
      </c>
      <c r="H77" s="150"/>
      <c r="I77" s="10" t="s">
        <v>36</v>
      </c>
      <c r="J77" s="16"/>
    </row>
    <row r="78" spans="1:20" ht="18.75" customHeight="1" x14ac:dyDescent="0.25">
      <c r="A78" s="49"/>
      <c r="B78" s="34" t="s">
        <v>81</v>
      </c>
      <c r="C78" s="22"/>
      <c r="D78" s="22"/>
      <c r="E78" s="22"/>
      <c r="F78" s="22"/>
      <c r="G78" s="149">
        <v>50000</v>
      </c>
      <c r="H78" s="150"/>
      <c r="I78" s="10" t="s">
        <v>85</v>
      </c>
      <c r="J78" s="16"/>
    </row>
    <row r="79" spans="1:20" ht="18.75" customHeight="1" x14ac:dyDescent="0.25">
      <c r="A79" s="49"/>
      <c r="B79" s="34" t="s">
        <v>86</v>
      </c>
      <c r="C79" s="22"/>
      <c r="D79" s="22"/>
      <c r="E79" s="22"/>
      <c r="F79" s="22"/>
      <c r="G79" s="149">
        <v>67000</v>
      </c>
      <c r="H79" s="150"/>
      <c r="I79" s="10" t="s">
        <v>85</v>
      </c>
      <c r="J79" s="16"/>
    </row>
    <row r="80" spans="1:20" ht="18.75" customHeight="1" x14ac:dyDescent="0.25">
      <c r="A80" s="49"/>
      <c r="B80" s="34" t="s">
        <v>84</v>
      </c>
      <c r="C80" s="22"/>
      <c r="D80" s="22"/>
      <c r="E80" s="22"/>
      <c r="F80" s="22"/>
      <c r="G80" s="149">
        <v>5700</v>
      </c>
      <c r="H80" s="150"/>
      <c r="I80" s="10" t="s">
        <v>87</v>
      </c>
      <c r="J80" s="16"/>
    </row>
    <row r="81" spans="1:10" ht="18.75" customHeight="1" x14ac:dyDescent="0.25">
      <c r="A81" s="49"/>
      <c r="B81" s="34" t="s">
        <v>149</v>
      </c>
      <c r="C81" s="22"/>
      <c r="D81" s="22"/>
      <c r="E81" s="22"/>
      <c r="F81" s="22"/>
      <c r="G81" s="149">
        <v>150000</v>
      </c>
      <c r="H81" s="150"/>
      <c r="I81" s="10" t="s">
        <v>42</v>
      </c>
      <c r="J81" s="16"/>
    </row>
    <row r="82" spans="1:10" ht="18.75" customHeight="1" x14ac:dyDescent="0.25">
      <c r="A82" s="49"/>
      <c r="B82" s="34" t="s">
        <v>151</v>
      </c>
      <c r="C82" s="22"/>
      <c r="D82" s="22"/>
      <c r="E82" s="22"/>
      <c r="F82" s="22"/>
      <c r="G82" s="149">
        <v>70000</v>
      </c>
      <c r="H82" s="150"/>
      <c r="I82" s="10" t="s">
        <v>42</v>
      </c>
      <c r="J82" s="16"/>
    </row>
    <row r="83" spans="1:10" ht="18.75" customHeight="1" x14ac:dyDescent="0.25">
      <c r="A83" s="49"/>
      <c r="B83" s="34" t="s">
        <v>156</v>
      </c>
      <c r="C83" s="22"/>
      <c r="D83" s="22"/>
      <c r="E83" s="22"/>
      <c r="F83" s="22"/>
      <c r="G83" s="149">
        <v>60000</v>
      </c>
      <c r="H83" s="150"/>
      <c r="I83" s="10" t="s">
        <v>157</v>
      </c>
      <c r="J83" s="16"/>
    </row>
    <row r="84" spans="1:10" ht="18.75" customHeight="1" x14ac:dyDescent="0.25">
      <c r="A84" s="49"/>
      <c r="B84" s="34" t="s">
        <v>159</v>
      </c>
      <c r="C84" s="22"/>
      <c r="D84" s="22"/>
      <c r="E84" s="22"/>
      <c r="F84" s="22"/>
      <c r="G84" s="149">
        <v>55000</v>
      </c>
      <c r="H84" s="150"/>
      <c r="I84" s="10" t="s">
        <v>42</v>
      </c>
      <c r="J84" s="16"/>
    </row>
    <row r="85" spans="1:10" ht="18.75" customHeight="1" x14ac:dyDescent="0.25">
      <c r="A85" s="49"/>
      <c r="B85" s="34" t="s">
        <v>161</v>
      </c>
      <c r="C85" s="22"/>
      <c r="D85" s="22"/>
      <c r="E85" s="22"/>
      <c r="F85" s="22"/>
      <c r="G85" s="149">
        <v>35000</v>
      </c>
      <c r="H85" s="150"/>
      <c r="I85" s="10" t="s">
        <v>42</v>
      </c>
      <c r="J85" s="16"/>
    </row>
    <row r="86" spans="1:10" ht="18.75" customHeight="1" x14ac:dyDescent="0.25">
      <c r="A86" s="49"/>
      <c r="B86" s="34" t="s">
        <v>163</v>
      </c>
      <c r="C86" s="22"/>
      <c r="D86" s="22"/>
      <c r="E86" s="22"/>
      <c r="F86" s="22"/>
      <c r="G86" s="149">
        <v>250000</v>
      </c>
      <c r="H86" s="150"/>
      <c r="I86" s="10" t="s">
        <v>42</v>
      </c>
      <c r="J86" s="16"/>
    </row>
    <row r="87" spans="1:10" ht="18.75" customHeight="1" x14ac:dyDescent="0.25">
      <c r="A87" s="49"/>
      <c r="B87" s="34" t="s">
        <v>172</v>
      </c>
      <c r="C87" s="22"/>
      <c r="D87" s="22"/>
      <c r="E87" s="22"/>
      <c r="F87" s="22"/>
      <c r="G87" s="149">
        <v>35000</v>
      </c>
      <c r="H87" s="150"/>
      <c r="I87" s="10" t="s">
        <v>40</v>
      </c>
      <c r="J87" s="16"/>
    </row>
    <row r="88" spans="1:10" ht="18.75" customHeight="1" x14ac:dyDescent="0.25">
      <c r="A88" s="49"/>
      <c r="B88" s="34" t="s">
        <v>43</v>
      </c>
      <c r="C88" s="22"/>
      <c r="D88" s="22"/>
      <c r="E88" s="22"/>
      <c r="F88" s="22"/>
      <c r="G88" s="149">
        <v>165000</v>
      </c>
      <c r="H88" s="150"/>
      <c r="I88" s="10" t="s">
        <v>103</v>
      </c>
      <c r="J88" s="16"/>
    </row>
    <row r="89" spans="1:10" ht="18.75" customHeight="1" x14ac:dyDescent="0.25">
      <c r="A89" s="49"/>
      <c r="B89" s="34" t="s">
        <v>41</v>
      </c>
      <c r="C89" s="22"/>
      <c r="D89" s="22"/>
      <c r="E89" s="22"/>
      <c r="F89" s="22"/>
      <c r="G89" s="149">
        <v>25000</v>
      </c>
      <c r="H89" s="150"/>
      <c r="I89" s="10" t="s">
        <v>42</v>
      </c>
      <c r="J89" s="16"/>
    </row>
    <row r="90" spans="1:10" ht="18.75" customHeight="1" x14ac:dyDescent="0.25">
      <c r="A90" s="49"/>
      <c r="B90" s="34"/>
      <c r="C90" s="22"/>
      <c r="D90" s="22"/>
      <c r="E90" s="22"/>
      <c r="F90" s="22"/>
      <c r="G90" s="21"/>
      <c r="H90" s="21"/>
      <c r="I90" s="36"/>
      <c r="J90" s="16"/>
    </row>
    <row r="91" spans="1:10" ht="18.75" customHeight="1" x14ac:dyDescent="0.25">
      <c r="A91" s="62" t="s">
        <v>60</v>
      </c>
      <c r="B91" s="63" t="s">
        <v>46</v>
      </c>
      <c r="C91" s="64"/>
      <c r="D91" s="64"/>
      <c r="E91" s="64"/>
      <c r="F91" s="64"/>
      <c r="G91" s="65"/>
      <c r="H91" s="64"/>
      <c r="I91" s="66"/>
    </row>
    <row r="92" spans="1:10" ht="18.75" customHeight="1" x14ac:dyDescent="0.25">
      <c r="A92" s="48" t="s">
        <v>62</v>
      </c>
      <c r="B92" s="30" t="s">
        <v>52</v>
      </c>
      <c r="C92" s="31"/>
      <c r="D92" s="31"/>
      <c r="E92" s="31"/>
      <c r="F92" s="31"/>
      <c r="G92" s="32"/>
      <c r="H92" s="31"/>
      <c r="I92" s="33"/>
    </row>
    <row r="93" spans="1:10" ht="18.75" customHeight="1" x14ac:dyDescent="0.25">
      <c r="A93" s="49"/>
      <c r="B93" s="34" t="s">
        <v>140</v>
      </c>
      <c r="C93" s="22"/>
      <c r="D93" s="22"/>
      <c r="E93" s="22"/>
      <c r="F93" s="22"/>
      <c r="G93" s="35" t="s">
        <v>141</v>
      </c>
      <c r="H93" s="13">
        <f>H19*H20/10^6</f>
        <v>1.89</v>
      </c>
      <c r="I93" s="37" t="s">
        <v>47</v>
      </c>
    </row>
    <row r="94" spans="1:10" ht="18.75" customHeight="1" x14ac:dyDescent="0.25">
      <c r="A94" s="49"/>
      <c r="B94" s="34" t="s">
        <v>48</v>
      </c>
      <c r="C94" s="22"/>
      <c r="D94" s="22"/>
      <c r="E94" s="22"/>
      <c r="F94" s="22"/>
      <c r="G94" s="35" t="s">
        <v>142</v>
      </c>
      <c r="H94" s="12">
        <f>H93*H21/1000</f>
        <v>6.6149999999999987E-2</v>
      </c>
      <c r="I94" s="37" t="s">
        <v>51</v>
      </c>
    </row>
    <row r="95" spans="1:10" ht="18.75" customHeight="1" x14ac:dyDescent="0.25">
      <c r="A95" s="49"/>
      <c r="B95" s="34"/>
      <c r="C95" s="22"/>
      <c r="D95" s="22"/>
      <c r="E95" s="22"/>
      <c r="F95" s="22"/>
      <c r="G95" s="35"/>
      <c r="H95" s="22"/>
      <c r="I95" s="36"/>
    </row>
    <row r="96" spans="1:10" ht="18.75" customHeight="1" x14ac:dyDescent="0.25">
      <c r="A96" s="48" t="s">
        <v>78</v>
      </c>
      <c r="B96" s="30" t="s">
        <v>53</v>
      </c>
      <c r="C96" s="31"/>
      <c r="D96" s="31"/>
      <c r="E96" s="31"/>
      <c r="F96" s="31"/>
      <c r="G96" s="32"/>
      <c r="H96" s="31"/>
      <c r="I96" s="33"/>
    </row>
    <row r="97" spans="1:10" ht="18.75" customHeight="1" x14ac:dyDescent="0.25">
      <c r="A97" s="49"/>
      <c r="B97" s="34" t="s">
        <v>54</v>
      </c>
      <c r="C97" s="22"/>
      <c r="D97" s="22"/>
      <c r="E97" s="22"/>
      <c r="F97" s="22"/>
      <c r="G97" s="35" t="s">
        <v>9</v>
      </c>
      <c r="H97" s="5">
        <f>H19+H57</f>
        <v>2200</v>
      </c>
      <c r="I97" s="37" t="s">
        <v>12</v>
      </c>
      <c r="J97" s="16"/>
    </row>
    <row r="98" spans="1:10" ht="18.75" customHeight="1" x14ac:dyDescent="0.25">
      <c r="A98" s="49"/>
      <c r="B98" s="34" t="s">
        <v>55</v>
      </c>
      <c r="C98" s="22"/>
      <c r="D98" s="22"/>
      <c r="E98" s="22"/>
      <c r="F98" s="22"/>
      <c r="G98" s="35" t="s">
        <v>10</v>
      </c>
      <c r="H98" s="5">
        <f>H20+2*F57</f>
        <v>1100</v>
      </c>
      <c r="I98" s="37" t="s">
        <v>12</v>
      </c>
      <c r="J98" s="16"/>
    </row>
    <row r="99" spans="1:10" ht="18.75" customHeight="1" x14ac:dyDescent="0.25">
      <c r="A99" s="49"/>
      <c r="B99" s="34"/>
      <c r="C99" s="22"/>
      <c r="D99" s="22"/>
      <c r="E99" s="22"/>
      <c r="F99" s="22"/>
      <c r="G99" s="35"/>
      <c r="H99" s="23"/>
      <c r="I99" s="37"/>
    </row>
    <row r="100" spans="1:10" ht="18.75" customHeight="1" x14ac:dyDescent="0.25">
      <c r="A100" s="49"/>
      <c r="B100" s="86" t="s">
        <v>94</v>
      </c>
      <c r="C100" s="86"/>
      <c r="D100" s="86"/>
      <c r="E100" s="24" t="s">
        <v>13</v>
      </c>
      <c r="F100" s="24" t="s">
        <v>14</v>
      </c>
      <c r="G100" s="24"/>
      <c r="H100" s="24"/>
      <c r="I100" s="40"/>
    </row>
    <row r="101" spans="1:10" ht="18.75" customHeight="1" x14ac:dyDescent="0.25">
      <c r="A101" s="49"/>
      <c r="B101" s="45" t="s">
        <v>89</v>
      </c>
      <c r="C101" s="18"/>
      <c r="D101" s="18"/>
      <c r="E101" s="5">
        <f>F55*F56</f>
        <v>15400</v>
      </c>
      <c r="F101" s="5">
        <f>H55*H56</f>
        <v>15400</v>
      </c>
      <c r="G101" s="5"/>
      <c r="H101" s="5"/>
      <c r="I101" s="41" t="s">
        <v>19</v>
      </c>
    </row>
    <row r="102" spans="1:10" ht="18.75" customHeight="1" x14ac:dyDescent="0.25">
      <c r="A102" s="49"/>
      <c r="B102" s="45" t="s">
        <v>90</v>
      </c>
      <c r="C102" s="18"/>
      <c r="D102" s="18"/>
      <c r="E102" s="5">
        <f>2*(F55+F56)</f>
        <v>500</v>
      </c>
      <c r="F102" s="5">
        <f>2*(H55+H56)</f>
        <v>500</v>
      </c>
      <c r="G102" s="5"/>
      <c r="H102" s="5"/>
      <c r="I102" s="41" t="s">
        <v>12</v>
      </c>
    </row>
    <row r="103" spans="1:10" ht="18.75" customHeight="1" x14ac:dyDescent="0.25">
      <c r="A103" s="49"/>
      <c r="B103" s="45" t="s">
        <v>91</v>
      </c>
      <c r="C103" s="18"/>
      <c r="D103" s="18"/>
      <c r="E103" s="15">
        <f>H19</f>
        <v>2100</v>
      </c>
      <c r="F103" s="15">
        <f>H98</f>
        <v>1100</v>
      </c>
      <c r="G103" s="15"/>
      <c r="H103" s="5"/>
      <c r="I103" s="41" t="s">
        <v>12</v>
      </c>
    </row>
    <row r="104" spans="1:10" ht="18.75" customHeight="1" x14ac:dyDescent="0.25">
      <c r="A104" s="49"/>
      <c r="B104" s="45" t="s">
        <v>92</v>
      </c>
      <c r="C104" s="18"/>
      <c r="D104" s="25"/>
      <c r="E104" s="12">
        <f>E101*E103/10^9</f>
        <v>3.2340000000000001E-2</v>
      </c>
      <c r="F104" s="12">
        <f>F101*F103/10^9</f>
        <v>1.694E-2</v>
      </c>
      <c r="G104" s="12"/>
      <c r="H104" s="12"/>
      <c r="I104" s="37" t="s">
        <v>51</v>
      </c>
    </row>
    <row r="105" spans="1:10" ht="18.75" customHeight="1" x14ac:dyDescent="0.25">
      <c r="A105" s="49"/>
      <c r="B105" s="45" t="s">
        <v>93</v>
      </c>
      <c r="C105" s="18"/>
      <c r="D105" s="25"/>
      <c r="E105" s="12">
        <f>E102*E103/10^6</f>
        <v>1.05</v>
      </c>
      <c r="F105" s="12">
        <f>F102*F103/10^6</f>
        <v>0.55000000000000004</v>
      </c>
      <c r="G105" s="12"/>
      <c r="H105" s="12"/>
      <c r="I105" s="37" t="s">
        <v>47</v>
      </c>
    </row>
    <row r="106" spans="1:10" ht="18.75" customHeight="1" x14ac:dyDescent="0.25">
      <c r="A106" s="49"/>
      <c r="B106" s="34" t="s">
        <v>56</v>
      </c>
      <c r="C106" s="22"/>
      <c r="D106" s="22"/>
      <c r="E106" s="22"/>
      <c r="F106" s="22"/>
      <c r="G106" s="35" t="s">
        <v>145</v>
      </c>
      <c r="H106" s="14">
        <f>2*E104+F104</f>
        <v>8.1619999999999998E-2</v>
      </c>
      <c r="I106" s="37" t="s">
        <v>51</v>
      </c>
    </row>
    <row r="107" spans="1:10" ht="18.75" customHeight="1" x14ac:dyDescent="0.25">
      <c r="A107" s="49"/>
      <c r="B107" s="34" t="s">
        <v>95</v>
      </c>
      <c r="C107" s="22"/>
      <c r="D107" s="22"/>
      <c r="E107" s="22"/>
      <c r="F107" s="22"/>
      <c r="G107" s="35" t="s">
        <v>146</v>
      </c>
      <c r="H107" s="14">
        <f>2*E105+F105</f>
        <v>2.6500000000000004</v>
      </c>
      <c r="I107" s="37" t="s">
        <v>47</v>
      </c>
    </row>
    <row r="108" spans="1:10" ht="18.75" customHeight="1" x14ac:dyDescent="0.25">
      <c r="A108" s="49"/>
      <c r="B108" s="34"/>
      <c r="C108" s="22"/>
      <c r="D108" s="22"/>
      <c r="E108" s="22"/>
      <c r="F108" s="22"/>
      <c r="G108" s="35"/>
      <c r="H108" s="22"/>
      <c r="I108" s="36"/>
    </row>
    <row r="109" spans="1:10" ht="18.75" customHeight="1" x14ac:dyDescent="0.25">
      <c r="A109" s="62" t="s">
        <v>110</v>
      </c>
      <c r="B109" s="63" t="s">
        <v>63</v>
      </c>
      <c r="C109" s="64"/>
      <c r="D109" s="64"/>
      <c r="E109" s="64"/>
      <c r="F109" s="64"/>
      <c r="G109" s="65"/>
      <c r="H109" s="64"/>
      <c r="I109" s="66"/>
    </row>
    <row r="110" spans="1:10" ht="18.75" customHeight="1" x14ac:dyDescent="0.25">
      <c r="A110" s="48" t="s">
        <v>185</v>
      </c>
      <c r="B110" s="30" t="s">
        <v>178</v>
      </c>
      <c r="C110" s="31"/>
      <c r="D110" s="31"/>
      <c r="E110" s="31"/>
      <c r="F110" s="31"/>
      <c r="G110" s="32"/>
      <c r="H110" s="31"/>
      <c r="I110" s="33"/>
    </row>
    <row r="111" spans="1:10" ht="18.75" customHeight="1" x14ac:dyDescent="0.25">
      <c r="A111" s="50"/>
      <c r="B111" s="164" t="s">
        <v>64</v>
      </c>
      <c r="C111" s="165"/>
      <c r="D111" s="29" t="s">
        <v>68</v>
      </c>
      <c r="E111" s="165" t="s">
        <v>65</v>
      </c>
      <c r="F111" s="165"/>
      <c r="G111" s="165" t="s">
        <v>66</v>
      </c>
      <c r="H111" s="165"/>
      <c r="I111" s="42"/>
    </row>
    <row r="112" spans="1:10" ht="18.75" customHeight="1" x14ac:dyDescent="0.25">
      <c r="A112" s="49"/>
      <c r="B112" s="46" t="s">
        <v>67</v>
      </c>
      <c r="C112" s="17"/>
      <c r="D112" s="17"/>
      <c r="E112" s="147"/>
      <c r="F112" s="147"/>
      <c r="G112" s="147"/>
      <c r="H112" s="147"/>
      <c r="I112" s="36"/>
    </row>
    <row r="113" spans="1:23" ht="18.75" customHeight="1" x14ac:dyDescent="0.25">
      <c r="A113" s="49"/>
      <c r="B113" s="151" t="s">
        <v>74</v>
      </c>
      <c r="C113" s="152"/>
      <c r="D113" s="11">
        <v>1</v>
      </c>
      <c r="E113" s="146">
        <f>H66</f>
        <v>95000</v>
      </c>
      <c r="F113" s="147"/>
      <c r="G113" s="148">
        <f>D113*E113</f>
        <v>95000</v>
      </c>
      <c r="H113" s="148"/>
      <c r="I113" s="36"/>
    </row>
    <row r="114" spans="1:23" ht="18.75" customHeight="1" x14ac:dyDescent="0.25">
      <c r="A114" s="49"/>
      <c r="B114" s="151" t="s">
        <v>75</v>
      </c>
      <c r="C114" s="152"/>
      <c r="D114" s="11">
        <v>3</v>
      </c>
      <c r="E114" s="146">
        <f>H67</f>
        <v>110000</v>
      </c>
      <c r="F114" s="147"/>
      <c r="G114" s="148">
        <f t="shared" ref="G114:G116" si="1">D114*E114</f>
        <v>330000</v>
      </c>
      <c r="H114" s="148"/>
      <c r="I114" s="36"/>
      <c r="J114" s="26"/>
    </row>
    <row r="115" spans="1:23" ht="18.75" customHeight="1" x14ac:dyDescent="0.25">
      <c r="A115" s="49"/>
      <c r="B115" s="151" t="s">
        <v>76</v>
      </c>
      <c r="C115" s="152"/>
      <c r="D115" s="11">
        <v>0.3</v>
      </c>
      <c r="E115" s="146">
        <f>H68</f>
        <v>115000</v>
      </c>
      <c r="F115" s="147"/>
      <c r="G115" s="148">
        <f t="shared" si="1"/>
        <v>34500</v>
      </c>
      <c r="H115" s="148"/>
      <c r="I115" s="36"/>
    </row>
    <row r="116" spans="1:23" ht="18.75" customHeight="1" x14ac:dyDescent="0.25">
      <c r="A116" s="49"/>
      <c r="B116" s="151" t="s">
        <v>77</v>
      </c>
      <c r="C116" s="152"/>
      <c r="D116" s="11">
        <v>7.4999999999999997E-2</v>
      </c>
      <c r="E116" s="146">
        <f>H69</f>
        <v>140000</v>
      </c>
      <c r="F116" s="147"/>
      <c r="G116" s="148">
        <f t="shared" si="1"/>
        <v>10500</v>
      </c>
      <c r="H116" s="148"/>
      <c r="I116" s="36"/>
    </row>
    <row r="117" spans="1:23" ht="18.75" customHeight="1" x14ac:dyDescent="0.25">
      <c r="A117" s="49"/>
      <c r="B117" s="153" t="s">
        <v>69</v>
      </c>
      <c r="C117" s="154"/>
      <c r="D117" s="154"/>
      <c r="E117" s="154"/>
      <c r="F117" s="154"/>
      <c r="G117" s="155">
        <f>SUM(G113:H116)</f>
        <v>470000</v>
      </c>
      <c r="H117" s="155"/>
      <c r="I117" s="36"/>
      <c r="J117" s="16"/>
    </row>
    <row r="118" spans="1:23" ht="18.75" customHeight="1" x14ac:dyDescent="0.25">
      <c r="A118" s="49"/>
      <c r="B118" s="47"/>
      <c r="C118" s="18"/>
      <c r="D118" s="18"/>
      <c r="E118" s="18"/>
      <c r="F118" s="18"/>
      <c r="G118" s="19"/>
      <c r="H118" s="20"/>
      <c r="I118" s="36"/>
    </row>
    <row r="119" spans="1:23" ht="18.75" customHeight="1" x14ac:dyDescent="0.25">
      <c r="A119" s="49"/>
      <c r="B119" s="46" t="s">
        <v>70</v>
      </c>
      <c r="C119" s="17"/>
      <c r="D119" s="17"/>
      <c r="E119" s="147"/>
      <c r="F119" s="147"/>
      <c r="G119" s="148"/>
      <c r="H119" s="148"/>
      <c r="I119" s="36"/>
    </row>
    <row r="120" spans="1:23" s="16" customFormat="1" ht="18.75" customHeight="1" x14ac:dyDescent="0.25">
      <c r="A120" s="49"/>
      <c r="B120" s="151" t="s">
        <v>72</v>
      </c>
      <c r="C120" s="152"/>
      <c r="D120" s="11">
        <v>7.4999999999999997E-2</v>
      </c>
      <c r="E120" s="146">
        <f>G73</f>
        <v>7000000</v>
      </c>
      <c r="F120" s="147"/>
      <c r="G120" s="148">
        <f>D120*E120</f>
        <v>525000</v>
      </c>
      <c r="H120" s="148"/>
      <c r="I120" s="3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.75" customHeight="1" x14ac:dyDescent="0.25">
      <c r="A121" s="49"/>
      <c r="B121" s="151" t="s">
        <v>71</v>
      </c>
      <c r="C121" s="152"/>
      <c r="D121" s="11">
        <v>0.5</v>
      </c>
      <c r="E121" s="146">
        <f>G76</f>
        <v>15000</v>
      </c>
      <c r="F121" s="147"/>
      <c r="G121" s="148">
        <f t="shared" ref="G121" si="2">D121*E121</f>
        <v>7500</v>
      </c>
      <c r="H121" s="148"/>
      <c r="I121" s="36"/>
      <c r="M121" s="16"/>
      <c r="N121" s="16"/>
      <c r="O121" s="16"/>
      <c r="P121" s="16"/>
      <c r="Q121" s="16"/>
      <c r="R121" s="16"/>
    </row>
    <row r="122" spans="1:23" ht="18.75" customHeight="1" x14ac:dyDescent="0.25">
      <c r="A122" s="49"/>
      <c r="B122" s="151"/>
      <c r="C122" s="152"/>
      <c r="D122" s="11"/>
      <c r="E122" s="146"/>
      <c r="F122" s="147"/>
      <c r="G122" s="148"/>
      <c r="H122" s="148"/>
      <c r="I122" s="36"/>
    </row>
    <row r="123" spans="1:23" ht="18.75" customHeight="1" x14ac:dyDescent="0.25">
      <c r="A123" s="49"/>
      <c r="B123" s="151"/>
      <c r="C123" s="152"/>
      <c r="D123" s="11"/>
      <c r="E123" s="146"/>
      <c r="F123" s="147"/>
      <c r="G123" s="148"/>
      <c r="H123" s="148"/>
      <c r="I123" s="36"/>
    </row>
    <row r="124" spans="1:23" ht="18.75" customHeight="1" x14ac:dyDescent="0.25">
      <c r="A124" s="49"/>
      <c r="B124" s="153" t="s">
        <v>187</v>
      </c>
      <c r="C124" s="154"/>
      <c r="D124" s="154"/>
      <c r="E124" s="154"/>
      <c r="F124" s="154"/>
      <c r="G124" s="155">
        <f>SUM(G120:H123)</f>
        <v>532500</v>
      </c>
      <c r="H124" s="155"/>
      <c r="I124" s="36"/>
    </row>
    <row r="125" spans="1:23" ht="18.75" customHeight="1" x14ac:dyDescent="0.25">
      <c r="A125" s="49"/>
      <c r="B125" s="47"/>
      <c r="C125" s="18"/>
      <c r="D125" s="18"/>
      <c r="E125" s="18"/>
      <c r="F125" s="18"/>
      <c r="G125" s="19"/>
      <c r="H125" s="20"/>
      <c r="I125" s="36"/>
    </row>
    <row r="126" spans="1:23" ht="18.75" customHeight="1" x14ac:dyDescent="0.25">
      <c r="A126" s="49"/>
      <c r="B126" s="156" t="s">
        <v>73</v>
      </c>
      <c r="C126" s="157"/>
      <c r="D126" s="157"/>
      <c r="E126" s="157"/>
      <c r="F126" s="157"/>
      <c r="G126" s="158">
        <f>(1+$H$30/100)*(1+$H$31/100)*(G117+G124)</f>
        <v>1196233.1250000002</v>
      </c>
      <c r="H126" s="158"/>
      <c r="I126" s="36"/>
    </row>
    <row r="127" spans="1:23" ht="18.75" customHeight="1" x14ac:dyDescent="0.25">
      <c r="A127" s="49"/>
      <c r="B127" s="159" t="s">
        <v>188</v>
      </c>
      <c r="C127" s="160"/>
      <c r="D127" s="160"/>
      <c r="E127" s="160"/>
      <c r="F127" s="160"/>
      <c r="G127" s="161">
        <f>ROUNDUP(H93*G126/10000,0)*10000</f>
        <v>2270000</v>
      </c>
      <c r="H127" s="161"/>
      <c r="I127" s="36"/>
      <c r="L127" s="16"/>
    </row>
    <row r="128" spans="1:23" ht="18.75" customHeight="1" x14ac:dyDescent="0.25">
      <c r="A128" s="49"/>
      <c r="B128" s="34"/>
      <c r="C128" s="22"/>
      <c r="D128" s="22"/>
      <c r="E128" s="22"/>
      <c r="F128" s="22"/>
      <c r="G128" s="35"/>
      <c r="H128" s="22"/>
      <c r="I128" s="36"/>
    </row>
    <row r="129" spans="1:9" ht="18.75" customHeight="1" x14ac:dyDescent="0.25">
      <c r="A129" s="48" t="s">
        <v>186</v>
      </c>
      <c r="B129" s="30" t="s">
        <v>179</v>
      </c>
      <c r="C129" s="31"/>
      <c r="D129" s="31"/>
      <c r="E129" s="31"/>
      <c r="F129" s="31"/>
      <c r="G129" s="32"/>
      <c r="H129" s="31"/>
      <c r="I129" s="36"/>
    </row>
    <row r="130" spans="1:9" ht="18.75" customHeight="1" x14ac:dyDescent="0.25">
      <c r="A130" s="50"/>
      <c r="B130" s="164" t="s">
        <v>64</v>
      </c>
      <c r="C130" s="165"/>
      <c r="D130" s="105" t="s">
        <v>68</v>
      </c>
      <c r="E130" s="165" t="s">
        <v>65</v>
      </c>
      <c r="F130" s="165"/>
      <c r="G130" s="165" t="s">
        <v>66</v>
      </c>
      <c r="H130" s="165"/>
      <c r="I130" s="36"/>
    </row>
    <row r="131" spans="1:9" ht="18.75" customHeight="1" x14ac:dyDescent="0.25">
      <c r="A131" s="49"/>
      <c r="B131" s="46" t="s">
        <v>67</v>
      </c>
      <c r="C131" s="17"/>
      <c r="D131" s="17"/>
      <c r="E131" s="147"/>
      <c r="F131" s="147"/>
      <c r="G131" s="147"/>
      <c r="H131" s="147"/>
      <c r="I131" s="36"/>
    </row>
    <row r="132" spans="1:9" ht="18.75" customHeight="1" x14ac:dyDescent="0.25">
      <c r="A132" s="49"/>
      <c r="B132" s="151" t="s">
        <v>74</v>
      </c>
      <c r="C132" s="152"/>
      <c r="D132" s="11">
        <v>0.6</v>
      </c>
      <c r="E132" s="146">
        <f>E113</f>
        <v>95000</v>
      </c>
      <c r="F132" s="147"/>
      <c r="G132" s="148">
        <f>D132*E132</f>
        <v>57000</v>
      </c>
      <c r="H132" s="148"/>
      <c r="I132" s="36"/>
    </row>
    <row r="133" spans="1:9" ht="18.75" customHeight="1" x14ac:dyDescent="0.25">
      <c r="A133" s="49"/>
      <c r="B133" s="151" t="s">
        <v>75</v>
      </c>
      <c r="C133" s="152"/>
      <c r="D133" s="11">
        <v>2</v>
      </c>
      <c r="E133" s="146">
        <f t="shared" ref="E133:E135" si="3">E114</f>
        <v>110000</v>
      </c>
      <c r="F133" s="147"/>
      <c r="G133" s="148">
        <f t="shared" ref="G133:G135" si="4">D133*E133</f>
        <v>220000</v>
      </c>
      <c r="H133" s="148"/>
      <c r="I133" s="36"/>
    </row>
    <row r="134" spans="1:9" ht="18.75" customHeight="1" x14ac:dyDescent="0.25">
      <c r="A134" s="49"/>
      <c r="B134" s="151" t="s">
        <v>76</v>
      </c>
      <c r="C134" s="152"/>
      <c r="D134" s="11">
        <v>0.2</v>
      </c>
      <c r="E134" s="146">
        <f t="shared" si="3"/>
        <v>115000</v>
      </c>
      <c r="F134" s="147"/>
      <c r="G134" s="148">
        <f t="shared" si="4"/>
        <v>23000</v>
      </c>
      <c r="H134" s="148"/>
      <c r="I134" s="36"/>
    </row>
    <row r="135" spans="1:9" ht="18.75" customHeight="1" x14ac:dyDescent="0.25">
      <c r="A135" s="49"/>
      <c r="B135" s="151" t="s">
        <v>77</v>
      </c>
      <c r="C135" s="152"/>
      <c r="D135" s="11">
        <v>0.03</v>
      </c>
      <c r="E135" s="146">
        <f t="shared" si="3"/>
        <v>140000</v>
      </c>
      <c r="F135" s="147"/>
      <c r="G135" s="148">
        <f t="shared" si="4"/>
        <v>4200</v>
      </c>
      <c r="H135" s="148"/>
      <c r="I135" s="36"/>
    </row>
    <row r="136" spans="1:9" ht="18.75" customHeight="1" x14ac:dyDescent="0.25">
      <c r="A136" s="49"/>
      <c r="B136" s="153" t="s">
        <v>69</v>
      </c>
      <c r="C136" s="154"/>
      <c r="D136" s="154"/>
      <c r="E136" s="154"/>
      <c r="F136" s="154"/>
      <c r="G136" s="155">
        <f>SUM(G132:H135)</f>
        <v>304200</v>
      </c>
      <c r="H136" s="155"/>
      <c r="I136" s="36"/>
    </row>
    <row r="137" spans="1:9" ht="18.75" customHeight="1" x14ac:dyDescent="0.25">
      <c r="A137" s="49"/>
      <c r="B137" s="104"/>
      <c r="C137" s="18"/>
      <c r="D137" s="18"/>
      <c r="E137" s="18"/>
      <c r="F137" s="18"/>
      <c r="G137" s="19"/>
      <c r="H137" s="20"/>
      <c r="I137" s="36"/>
    </row>
    <row r="138" spans="1:9" ht="18.75" customHeight="1" x14ac:dyDescent="0.25">
      <c r="A138" s="49"/>
      <c r="B138" s="46" t="s">
        <v>70</v>
      </c>
      <c r="C138" s="17"/>
      <c r="D138" s="17"/>
      <c r="E138" s="147"/>
      <c r="F138" s="147"/>
      <c r="G138" s="148"/>
      <c r="H138" s="148"/>
      <c r="I138" s="36"/>
    </row>
    <row r="139" spans="1:9" ht="18.75" customHeight="1" x14ac:dyDescent="0.25">
      <c r="A139" s="74"/>
      <c r="B139" s="145" t="s">
        <v>183</v>
      </c>
      <c r="C139" s="145"/>
      <c r="D139" s="11">
        <v>1.9599999999999999E-2</v>
      </c>
      <c r="E139" s="146">
        <f>E120</f>
        <v>7000000</v>
      </c>
      <c r="F139" s="147"/>
      <c r="G139" s="148">
        <f>D139*E139</f>
        <v>137200</v>
      </c>
      <c r="H139" s="148"/>
      <c r="I139" s="36"/>
    </row>
    <row r="140" spans="1:9" ht="18.75" customHeight="1" x14ac:dyDescent="0.25">
      <c r="A140" s="74"/>
      <c r="B140" s="145" t="s">
        <v>180</v>
      </c>
      <c r="C140" s="145"/>
      <c r="D140" s="11">
        <v>0.3</v>
      </c>
      <c r="E140" s="146">
        <f>E121</f>
        <v>15000</v>
      </c>
      <c r="F140" s="147"/>
      <c r="G140" s="148">
        <f t="shared" ref="G140" si="5">D140*E140</f>
        <v>4500</v>
      </c>
      <c r="H140" s="148"/>
      <c r="I140" s="36"/>
    </row>
    <row r="141" spans="1:9" ht="18.75" customHeight="1" x14ac:dyDescent="0.25">
      <c r="A141" s="74"/>
      <c r="B141" s="145" t="s">
        <v>184</v>
      </c>
      <c r="C141" s="145"/>
      <c r="D141" s="11">
        <v>0.03</v>
      </c>
      <c r="E141" s="146">
        <f>G77</f>
        <v>25000</v>
      </c>
      <c r="F141" s="147"/>
      <c r="G141" s="148">
        <f t="shared" ref="G141:G143" si="6">D141*E141</f>
        <v>750</v>
      </c>
      <c r="H141" s="148"/>
      <c r="I141" s="36"/>
    </row>
    <row r="142" spans="1:9" ht="18.75" customHeight="1" x14ac:dyDescent="0.25">
      <c r="A142" s="74"/>
      <c r="B142" s="145" t="s">
        <v>181</v>
      </c>
      <c r="C142" s="145"/>
      <c r="D142" s="11">
        <v>0.5</v>
      </c>
      <c r="E142" s="146">
        <f>G74</f>
        <v>120000</v>
      </c>
      <c r="F142" s="147"/>
      <c r="G142" s="148">
        <f t="shared" si="6"/>
        <v>60000</v>
      </c>
      <c r="H142" s="148"/>
      <c r="I142" s="36"/>
    </row>
    <row r="143" spans="1:9" ht="18.75" customHeight="1" x14ac:dyDescent="0.25">
      <c r="A143" s="74"/>
      <c r="B143" s="145" t="s">
        <v>182</v>
      </c>
      <c r="C143" s="145"/>
      <c r="D143" s="11">
        <v>0.5</v>
      </c>
      <c r="E143" s="146">
        <f>G75</f>
        <v>140000</v>
      </c>
      <c r="F143" s="147"/>
      <c r="G143" s="148">
        <f t="shared" si="6"/>
        <v>70000</v>
      </c>
      <c r="H143" s="148"/>
      <c r="I143" s="36"/>
    </row>
    <row r="144" spans="1:9" ht="18.75" customHeight="1" x14ac:dyDescent="0.25">
      <c r="A144" s="49"/>
      <c r="B144" s="153" t="s">
        <v>187</v>
      </c>
      <c r="C144" s="154"/>
      <c r="D144" s="154"/>
      <c r="E144" s="154"/>
      <c r="F144" s="154"/>
      <c r="G144" s="155">
        <f>SUM(G139:H143)</f>
        <v>272450</v>
      </c>
      <c r="H144" s="155"/>
      <c r="I144" s="36"/>
    </row>
    <row r="145" spans="1:23" ht="18.75" customHeight="1" x14ac:dyDescent="0.25">
      <c r="A145" s="49"/>
      <c r="B145" s="104"/>
      <c r="C145" s="18"/>
      <c r="D145" s="18"/>
      <c r="E145" s="18"/>
      <c r="F145" s="18"/>
      <c r="G145" s="19"/>
      <c r="H145" s="20"/>
      <c r="I145" s="36"/>
    </row>
    <row r="146" spans="1:23" ht="18.75" customHeight="1" x14ac:dyDescent="0.25">
      <c r="A146" s="49"/>
      <c r="B146" s="156" t="s">
        <v>73</v>
      </c>
      <c r="C146" s="157"/>
      <c r="D146" s="157"/>
      <c r="E146" s="157"/>
      <c r="F146" s="157"/>
      <c r="G146" s="158">
        <f>(1+$H$30/100)*(1+$H$31/100)*(G136+G144)</f>
        <v>688087.61250000005</v>
      </c>
      <c r="H146" s="158"/>
      <c r="I146" s="36"/>
    </row>
    <row r="147" spans="1:23" ht="18.75" customHeight="1" x14ac:dyDescent="0.25">
      <c r="A147" s="49"/>
      <c r="B147" s="159" t="s">
        <v>189</v>
      </c>
      <c r="C147" s="160"/>
      <c r="D147" s="160"/>
      <c r="E147" s="160"/>
      <c r="F147" s="160"/>
      <c r="G147" s="161">
        <f>ROUNDUP(H93*G146/10000,0)*10000</f>
        <v>1310000</v>
      </c>
      <c r="H147" s="161"/>
      <c r="I147" s="36"/>
    </row>
    <row r="148" spans="1:23" ht="18.75" customHeight="1" x14ac:dyDescent="0.25">
      <c r="A148" s="49"/>
      <c r="B148" s="34"/>
      <c r="C148" s="22"/>
      <c r="D148" s="22"/>
      <c r="E148" s="22"/>
      <c r="F148" s="22"/>
      <c r="G148" s="35"/>
      <c r="H148" s="22"/>
      <c r="I148" s="36"/>
    </row>
    <row r="149" spans="1:23" ht="18.75" customHeight="1" x14ac:dyDescent="0.25">
      <c r="A149" s="48" t="s">
        <v>111</v>
      </c>
      <c r="B149" s="30" t="s">
        <v>147</v>
      </c>
      <c r="C149" s="31"/>
      <c r="D149" s="31"/>
      <c r="E149" s="31"/>
      <c r="F149" s="31"/>
      <c r="G149" s="32"/>
      <c r="H149" s="31"/>
      <c r="I149" s="33"/>
    </row>
    <row r="150" spans="1:23" ht="18.75" customHeight="1" x14ac:dyDescent="0.25">
      <c r="A150" s="50"/>
      <c r="B150" s="164" t="s">
        <v>64</v>
      </c>
      <c r="C150" s="165"/>
      <c r="D150" s="29" t="s">
        <v>68</v>
      </c>
      <c r="E150" s="165" t="s">
        <v>65</v>
      </c>
      <c r="F150" s="165"/>
      <c r="G150" s="165" t="s">
        <v>66</v>
      </c>
      <c r="H150" s="165"/>
      <c r="I150" s="42"/>
    </row>
    <row r="151" spans="1:23" ht="18.75" customHeight="1" x14ac:dyDescent="0.25">
      <c r="A151" s="49"/>
      <c r="B151" s="46" t="s">
        <v>67</v>
      </c>
      <c r="C151" s="17"/>
      <c r="D151" s="17"/>
      <c r="E151" s="147"/>
      <c r="F151" s="147"/>
      <c r="G151" s="147"/>
      <c r="H151" s="147"/>
      <c r="I151" s="36"/>
    </row>
    <row r="152" spans="1:23" ht="18.75" customHeight="1" x14ac:dyDescent="0.25">
      <c r="A152" s="49"/>
      <c r="B152" s="151" t="s">
        <v>74</v>
      </c>
      <c r="C152" s="152"/>
      <c r="D152" s="11">
        <v>7</v>
      </c>
      <c r="E152" s="146">
        <f>E113</f>
        <v>95000</v>
      </c>
      <c r="F152" s="147"/>
      <c r="G152" s="148">
        <f>D152*E152</f>
        <v>665000</v>
      </c>
      <c r="H152" s="148"/>
      <c r="I152" s="36"/>
    </row>
    <row r="153" spans="1:23" ht="18.75" customHeight="1" x14ac:dyDescent="0.25">
      <c r="A153" s="49"/>
      <c r="B153" s="151" t="s">
        <v>75</v>
      </c>
      <c r="C153" s="152"/>
      <c r="D153" s="11">
        <v>21</v>
      </c>
      <c r="E153" s="146">
        <f>E114</f>
        <v>110000</v>
      </c>
      <c r="F153" s="147"/>
      <c r="G153" s="148">
        <f t="shared" ref="G153:G155" si="7">D153*E153</f>
        <v>2310000</v>
      </c>
      <c r="H153" s="148"/>
      <c r="I153" s="36"/>
      <c r="J153" s="27"/>
    </row>
    <row r="154" spans="1:23" ht="18.75" customHeight="1" x14ac:dyDescent="0.25">
      <c r="A154" s="49"/>
      <c r="B154" s="151" t="s">
        <v>76</v>
      </c>
      <c r="C154" s="152"/>
      <c r="D154" s="11">
        <v>2.1</v>
      </c>
      <c r="E154" s="146">
        <f>E115</f>
        <v>115000</v>
      </c>
      <c r="F154" s="147"/>
      <c r="G154" s="148">
        <f t="shared" si="7"/>
        <v>241500</v>
      </c>
      <c r="H154" s="148"/>
      <c r="I154" s="36"/>
      <c r="K154" s="16"/>
    </row>
    <row r="155" spans="1:23" ht="18.75" customHeight="1" x14ac:dyDescent="0.25">
      <c r="A155" s="49"/>
      <c r="B155" s="151" t="s">
        <v>77</v>
      </c>
      <c r="C155" s="152"/>
      <c r="D155" s="11">
        <v>0.35</v>
      </c>
      <c r="E155" s="146">
        <f>E116</f>
        <v>140000</v>
      </c>
      <c r="F155" s="147"/>
      <c r="G155" s="148">
        <f t="shared" si="7"/>
        <v>49000</v>
      </c>
      <c r="H155" s="148"/>
      <c r="I155" s="36"/>
    </row>
    <row r="156" spans="1:23" ht="18.75" customHeight="1" x14ac:dyDescent="0.25">
      <c r="A156" s="49"/>
      <c r="B156" s="153" t="s">
        <v>69</v>
      </c>
      <c r="C156" s="154"/>
      <c r="D156" s="154"/>
      <c r="E156" s="154"/>
      <c r="F156" s="154"/>
      <c r="G156" s="155">
        <f>SUM(G152:H155)</f>
        <v>3265500</v>
      </c>
      <c r="H156" s="155"/>
      <c r="I156" s="36"/>
      <c r="T156" s="16"/>
      <c r="U156" s="16"/>
      <c r="V156" s="16"/>
      <c r="W156" s="16"/>
    </row>
    <row r="157" spans="1:23" ht="18.75" customHeight="1" x14ac:dyDescent="0.25">
      <c r="A157" s="49"/>
      <c r="B157" s="47"/>
      <c r="C157" s="18"/>
      <c r="D157" s="18"/>
      <c r="E157" s="18"/>
      <c r="F157" s="18"/>
      <c r="G157" s="19"/>
      <c r="H157" s="20"/>
      <c r="I157" s="36"/>
    </row>
    <row r="158" spans="1:23" ht="18.75" customHeight="1" x14ac:dyDescent="0.25">
      <c r="A158" s="49"/>
      <c r="B158" s="46" t="s">
        <v>70</v>
      </c>
      <c r="C158" s="17"/>
      <c r="D158" s="17"/>
      <c r="E158" s="147"/>
      <c r="F158" s="147"/>
      <c r="G158" s="148"/>
      <c r="H158" s="148"/>
      <c r="I158" s="36"/>
    </row>
    <row r="159" spans="1:23" s="16" customFormat="1" ht="18.75" customHeight="1" x14ac:dyDescent="0.25">
      <c r="A159" s="49"/>
      <c r="B159" s="151" t="s">
        <v>79</v>
      </c>
      <c r="C159" s="152"/>
      <c r="D159" s="11">
        <v>1.1000000000000001</v>
      </c>
      <c r="E159" s="146">
        <f>G72</f>
        <v>7000000</v>
      </c>
      <c r="F159" s="147"/>
      <c r="G159" s="148">
        <f>D159*E159</f>
        <v>7700000.0000000009</v>
      </c>
      <c r="H159" s="148"/>
      <c r="I159" s="3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.75" customHeight="1" x14ac:dyDescent="0.25">
      <c r="A160" s="49"/>
      <c r="B160" s="151" t="s">
        <v>80</v>
      </c>
      <c r="C160" s="152"/>
      <c r="D160" s="11">
        <v>1.25</v>
      </c>
      <c r="E160" s="146">
        <f>G77</f>
        <v>25000</v>
      </c>
      <c r="F160" s="147"/>
      <c r="G160" s="148">
        <f t="shared" ref="G160:G161" si="8">D160*E160</f>
        <v>31250</v>
      </c>
      <c r="H160" s="148"/>
      <c r="I160" s="36"/>
    </row>
    <row r="161" spans="1:23" ht="18.75" customHeight="1" x14ac:dyDescent="0.25">
      <c r="A161" s="49"/>
      <c r="B161" s="151" t="s">
        <v>71</v>
      </c>
      <c r="C161" s="152"/>
      <c r="D161" s="11">
        <v>1</v>
      </c>
      <c r="E161" s="146">
        <f>G76</f>
        <v>15000</v>
      </c>
      <c r="F161" s="147"/>
      <c r="G161" s="148">
        <f t="shared" si="8"/>
        <v>15000</v>
      </c>
      <c r="H161" s="148"/>
      <c r="I161" s="36"/>
      <c r="M161" s="16"/>
      <c r="P161" s="16"/>
      <c r="Q161" s="16"/>
      <c r="R161" s="16"/>
      <c r="S161" s="16"/>
    </row>
    <row r="162" spans="1:23" ht="18.75" customHeight="1" x14ac:dyDescent="0.25">
      <c r="A162" s="49"/>
      <c r="B162" s="151"/>
      <c r="C162" s="152"/>
      <c r="D162" s="11"/>
      <c r="E162" s="146"/>
      <c r="F162" s="147"/>
      <c r="G162" s="148"/>
      <c r="H162" s="148"/>
      <c r="I162" s="36"/>
    </row>
    <row r="163" spans="1:23" ht="18.75" customHeight="1" x14ac:dyDescent="0.25">
      <c r="A163" s="49"/>
      <c r="B163" s="153" t="s">
        <v>187</v>
      </c>
      <c r="C163" s="154"/>
      <c r="D163" s="154"/>
      <c r="E163" s="154"/>
      <c r="F163" s="154"/>
      <c r="G163" s="155">
        <f>SUM(G159:H162)</f>
        <v>7746250.0000000009</v>
      </c>
      <c r="H163" s="155"/>
      <c r="I163" s="36"/>
    </row>
    <row r="164" spans="1:23" ht="18.75" customHeight="1" x14ac:dyDescent="0.25">
      <c r="A164" s="49"/>
      <c r="B164" s="47"/>
      <c r="C164" s="18"/>
      <c r="D164" s="18"/>
      <c r="E164" s="18"/>
      <c r="F164" s="18"/>
      <c r="G164" s="19"/>
      <c r="H164" s="20"/>
      <c r="I164" s="36"/>
    </row>
    <row r="165" spans="1:23" ht="18.75" customHeight="1" x14ac:dyDescent="0.25">
      <c r="A165" s="49"/>
      <c r="B165" s="156" t="s">
        <v>73</v>
      </c>
      <c r="C165" s="157"/>
      <c r="D165" s="157"/>
      <c r="E165" s="157"/>
      <c r="F165" s="157"/>
      <c r="G165" s="158">
        <f>(1+$H$30/100)*(1+$H$31/100)*(G156+G163)</f>
        <v>13139770.687500002</v>
      </c>
      <c r="H165" s="158"/>
      <c r="I165" s="36"/>
    </row>
    <row r="166" spans="1:23" ht="18.75" customHeight="1" x14ac:dyDescent="0.25">
      <c r="A166" s="49"/>
      <c r="B166" s="159" t="s">
        <v>190</v>
      </c>
      <c r="C166" s="160"/>
      <c r="D166" s="160"/>
      <c r="E166" s="160"/>
      <c r="F166" s="160"/>
      <c r="G166" s="161">
        <f>ROUNDUP(H106*G165/10000,0)*10000</f>
        <v>1080000</v>
      </c>
      <c r="H166" s="161"/>
      <c r="I166" s="36"/>
    </row>
    <row r="167" spans="1:23" ht="18.75" customHeight="1" x14ac:dyDescent="0.25">
      <c r="A167" s="49"/>
      <c r="B167" s="34"/>
      <c r="C167" s="22"/>
      <c r="D167" s="22"/>
      <c r="E167" s="22"/>
      <c r="F167" s="22"/>
      <c r="G167" s="35"/>
      <c r="H167" s="22"/>
      <c r="I167" s="36"/>
      <c r="L167" s="16"/>
    </row>
    <row r="168" spans="1:23" ht="18.75" customHeight="1" x14ac:dyDescent="0.25">
      <c r="A168" s="48" t="s">
        <v>112</v>
      </c>
      <c r="B168" s="30" t="s">
        <v>148</v>
      </c>
      <c r="C168" s="31"/>
      <c r="D168" s="31"/>
      <c r="E168" s="31"/>
      <c r="F168" s="31"/>
      <c r="G168" s="32"/>
      <c r="H168" s="31"/>
      <c r="I168" s="33"/>
    </row>
    <row r="169" spans="1:23" ht="18.75" customHeight="1" x14ac:dyDescent="0.25">
      <c r="A169" s="50"/>
      <c r="B169" s="164" t="s">
        <v>64</v>
      </c>
      <c r="C169" s="165"/>
      <c r="D169" s="29" t="s">
        <v>68</v>
      </c>
      <c r="E169" s="165" t="s">
        <v>65</v>
      </c>
      <c r="F169" s="165"/>
      <c r="G169" s="165" t="s">
        <v>66</v>
      </c>
      <c r="H169" s="165"/>
      <c r="I169" s="42"/>
    </row>
    <row r="170" spans="1:23" ht="18.75" customHeight="1" x14ac:dyDescent="0.25">
      <c r="A170" s="49"/>
      <c r="B170" s="46" t="s">
        <v>67</v>
      </c>
      <c r="C170" s="17"/>
      <c r="D170" s="17"/>
      <c r="E170" s="147"/>
      <c r="F170" s="147"/>
      <c r="G170" s="147"/>
      <c r="H170" s="147"/>
      <c r="I170" s="36"/>
    </row>
    <row r="171" spans="1:23" ht="18.75" customHeight="1" x14ac:dyDescent="0.25">
      <c r="A171" s="49"/>
      <c r="B171" s="151" t="s">
        <v>74</v>
      </c>
      <c r="C171" s="152"/>
      <c r="D171" s="11">
        <v>0.01</v>
      </c>
      <c r="E171" s="146">
        <f>E152</f>
        <v>95000</v>
      </c>
      <c r="F171" s="147"/>
      <c r="G171" s="148">
        <f>D171*E171</f>
        <v>950</v>
      </c>
      <c r="H171" s="148"/>
      <c r="I171" s="36"/>
    </row>
    <row r="172" spans="1:23" ht="18.75" customHeight="1" x14ac:dyDescent="0.25">
      <c r="A172" s="49"/>
      <c r="B172" s="151" t="s">
        <v>75</v>
      </c>
      <c r="C172" s="152"/>
      <c r="D172" s="11">
        <v>0.5</v>
      </c>
      <c r="E172" s="146">
        <f t="shared" ref="E172:E174" si="9">E153</f>
        <v>110000</v>
      </c>
      <c r="F172" s="147"/>
      <c r="G172" s="148">
        <f t="shared" ref="G172:G174" si="10">D172*E172</f>
        <v>55000</v>
      </c>
      <c r="H172" s="148"/>
      <c r="I172" s="36"/>
      <c r="J172" s="26"/>
    </row>
    <row r="173" spans="1:23" ht="18.75" customHeight="1" x14ac:dyDescent="0.25">
      <c r="A173" s="49"/>
      <c r="B173" s="151" t="s">
        <v>76</v>
      </c>
      <c r="C173" s="152"/>
      <c r="D173" s="11">
        <v>7.4999999999999997E-2</v>
      </c>
      <c r="E173" s="146">
        <f t="shared" si="9"/>
        <v>115000</v>
      </c>
      <c r="F173" s="147"/>
      <c r="G173" s="148">
        <f t="shared" si="10"/>
        <v>8625</v>
      </c>
      <c r="H173" s="148"/>
      <c r="I173" s="36"/>
      <c r="K173" s="16"/>
    </row>
    <row r="174" spans="1:23" ht="18.75" customHeight="1" x14ac:dyDescent="0.25">
      <c r="A174" s="49"/>
      <c r="B174" s="151" t="s">
        <v>77</v>
      </c>
      <c r="C174" s="152"/>
      <c r="D174" s="11">
        <v>3.0000000000000001E-3</v>
      </c>
      <c r="E174" s="146">
        <f t="shared" si="9"/>
        <v>140000</v>
      </c>
      <c r="F174" s="147"/>
      <c r="G174" s="148">
        <f t="shared" si="10"/>
        <v>420</v>
      </c>
      <c r="H174" s="148"/>
      <c r="I174" s="36"/>
      <c r="N174" s="16"/>
      <c r="O174" s="16"/>
    </row>
    <row r="175" spans="1:23" ht="18.75" customHeight="1" x14ac:dyDescent="0.25">
      <c r="A175" s="49"/>
      <c r="B175" s="153" t="s">
        <v>69</v>
      </c>
      <c r="C175" s="154"/>
      <c r="D175" s="154"/>
      <c r="E175" s="154"/>
      <c r="F175" s="154"/>
      <c r="G175" s="155">
        <f>SUM(G171:H174)</f>
        <v>64995</v>
      </c>
      <c r="H175" s="155"/>
      <c r="I175" s="36"/>
      <c r="T175" s="16"/>
      <c r="U175" s="16"/>
      <c r="V175" s="16"/>
      <c r="W175" s="16"/>
    </row>
    <row r="176" spans="1:23" ht="18.75" customHeight="1" x14ac:dyDescent="0.25">
      <c r="A176" s="49"/>
      <c r="B176" s="47"/>
      <c r="C176" s="18"/>
      <c r="D176" s="18"/>
      <c r="E176" s="18"/>
      <c r="F176" s="18"/>
      <c r="G176" s="19"/>
      <c r="H176" s="20"/>
      <c r="I176" s="36"/>
    </row>
    <row r="177" spans="1:19" ht="18.75" customHeight="1" x14ac:dyDescent="0.25">
      <c r="A177" s="49"/>
      <c r="B177" s="46" t="s">
        <v>70</v>
      </c>
      <c r="C177" s="17"/>
      <c r="D177" s="17"/>
      <c r="E177" s="147"/>
      <c r="F177" s="147"/>
      <c r="G177" s="148"/>
      <c r="H177" s="148"/>
      <c r="I177" s="36"/>
    </row>
    <row r="178" spans="1:19" ht="18.75" customHeight="1" x14ac:dyDescent="0.25">
      <c r="A178" s="49"/>
      <c r="B178" s="151" t="s">
        <v>149</v>
      </c>
      <c r="C178" s="152"/>
      <c r="D178" s="11">
        <v>1</v>
      </c>
      <c r="E178" s="146">
        <f>G81</f>
        <v>150000</v>
      </c>
      <c r="F178" s="147"/>
      <c r="G178" s="148">
        <f>D178*E178</f>
        <v>150000</v>
      </c>
      <c r="H178" s="148"/>
      <c r="I178" s="36"/>
    </row>
    <row r="179" spans="1:19" ht="18.75" customHeight="1" x14ac:dyDescent="0.25">
      <c r="A179" s="49"/>
      <c r="B179" s="151"/>
      <c r="C179" s="152"/>
      <c r="D179" s="11"/>
      <c r="E179" s="146"/>
      <c r="F179" s="147"/>
      <c r="G179" s="148"/>
      <c r="H179" s="148"/>
      <c r="I179" s="36"/>
    </row>
    <row r="180" spans="1:19" ht="18.75" customHeight="1" x14ac:dyDescent="0.25">
      <c r="A180" s="49"/>
      <c r="B180" s="151"/>
      <c r="C180" s="152"/>
      <c r="D180" s="11"/>
      <c r="E180" s="146"/>
      <c r="F180" s="147"/>
      <c r="G180" s="148"/>
      <c r="H180" s="148"/>
      <c r="I180" s="36"/>
      <c r="M180" s="16"/>
      <c r="P180" s="16"/>
      <c r="Q180" s="16"/>
      <c r="R180" s="16"/>
      <c r="S180" s="16"/>
    </row>
    <row r="181" spans="1:19" ht="18.75" customHeight="1" x14ac:dyDescent="0.25">
      <c r="A181" s="49"/>
      <c r="B181" s="151"/>
      <c r="C181" s="152"/>
      <c r="D181" s="11"/>
      <c r="E181" s="146"/>
      <c r="F181" s="147"/>
      <c r="G181" s="148"/>
      <c r="H181" s="148"/>
      <c r="I181" s="36"/>
    </row>
    <row r="182" spans="1:19" ht="18.75" customHeight="1" x14ac:dyDescent="0.25">
      <c r="A182" s="49"/>
      <c r="B182" s="153" t="s">
        <v>187</v>
      </c>
      <c r="C182" s="154"/>
      <c r="D182" s="154"/>
      <c r="E182" s="154"/>
      <c r="F182" s="154"/>
      <c r="G182" s="155">
        <f>SUM(G178:H181)</f>
        <v>150000</v>
      </c>
      <c r="H182" s="155"/>
      <c r="I182" s="36"/>
    </row>
    <row r="183" spans="1:19" ht="18.75" customHeight="1" x14ac:dyDescent="0.25">
      <c r="A183" s="49"/>
      <c r="B183" s="47"/>
      <c r="C183" s="18"/>
      <c r="D183" s="18"/>
      <c r="E183" s="18"/>
      <c r="F183" s="18"/>
      <c r="G183" s="19"/>
      <c r="H183" s="20"/>
      <c r="I183" s="36"/>
    </row>
    <row r="184" spans="1:19" ht="18.75" customHeight="1" x14ac:dyDescent="0.25">
      <c r="A184" s="49"/>
      <c r="B184" s="156" t="s">
        <v>73</v>
      </c>
      <c r="C184" s="157"/>
      <c r="D184" s="157"/>
      <c r="E184" s="157"/>
      <c r="F184" s="157"/>
      <c r="G184" s="158">
        <f>(1+$H$30/100)*(1+$H$31/100)*(G175+G182)</f>
        <v>256542.78375000003</v>
      </c>
      <c r="H184" s="158"/>
      <c r="I184" s="36"/>
    </row>
    <row r="185" spans="1:19" ht="18.75" customHeight="1" x14ac:dyDescent="0.25">
      <c r="A185" s="49"/>
      <c r="B185" s="159" t="s">
        <v>191</v>
      </c>
      <c r="C185" s="160"/>
      <c r="D185" s="160"/>
      <c r="E185" s="160"/>
      <c r="F185" s="160"/>
      <c r="G185" s="161">
        <f>ROUNDUP(1*G184/10000,0)*10000</f>
        <v>260000</v>
      </c>
      <c r="H185" s="161"/>
      <c r="I185" s="36"/>
    </row>
    <row r="186" spans="1:19" ht="18.75" customHeight="1" x14ac:dyDescent="0.25">
      <c r="A186" s="49"/>
      <c r="B186" s="34"/>
      <c r="C186" s="22"/>
      <c r="D186" s="22"/>
      <c r="E186" s="22"/>
      <c r="F186" s="22"/>
      <c r="G186" s="35"/>
      <c r="H186" s="22"/>
      <c r="I186" s="36"/>
      <c r="L186" s="16"/>
    </row>
    <row r="187" spans="1:19" ht="18.75" customHeight="1" x14ac:dyDescent="0.25">
      <c r="A187" s="50" t="s">
        <v>113</v>
      </c>
      <c r="B187" s="102" t="s">
        <v>150</v>
      </c>
      <c r="C187" s="88"/>
      <c r="D187" s="88"/>
      <c r="E187" s="88"/>
      <c r="F187" s="88"/>
      <c r="G187" s="103"/>
      <c r="H187" s="88"/>
      <c r="I187" s="42"/>
      <c r="J187" s="16"/>
    </row>
    <row r="188" spans="1:19" ht="18.75" customHeight="1" x14ac:dyDescent="0.25">
      <c r="A188" s="50"/>
      <c r="B188" s="164" t="s">
        <v>64</v>
      </c>
      <c r="C188" s="165"/>
      <c r="D188" s="29" t="s">
        <v>68</v>
      </c>
      <c r="E188" s="165" t="s">
        <v>65</v>
      </c>
      <c r="F188" s="165"/>
      <c r="G188" s="165" t="s">
        <v>66</v>
      </c>
      <c r="H188" s="165"/>
      <c r="I188" s="42"/>
    </row>
    <row r="189" spans="1:19" ht="18.75" customHeight="1" x14ac:dyDescent="0.25">
      <c r="A189" s="49"/>
      <c r="B189" s="46" t="s">
        <v>67</v>
      </c>
      <c r="C189" s="17"/>
      <c r="D189" s="17"/>
      <c r="E189" s="147"/>
      <c r="F189" s="147"/>
      <c r="G189" s="147"/>
      <c r="H189" s="147"/>
      <c r="I189" s="36"/>
    </row>
    <row r="190" spans="1:19" ht="18.75" customHeight="1" x14ac:dyDescent="0.25">
      <c r="A190" s="49"/>
      <c r="B190" s="151" t="s">
        <v>74</v>
      </c>
      <c r="C190" s="152"/>
      <c r="D190" s="11">
        <v>5.0000000000000001E-3</v>
      </c>
      <c r="E190" s="146">
        <f>E171</f>
        <v>95000</v>
      </c>
      <c r="F190" s="147"/>
      <c r="G190" s="148">
        <f>D190*E190</f>
        <v>475</v>
      </c>
      <c r="H190" s="148"/>
      <c r="I190" s="36"/>
    </row>
    <row r="191" spans="1:19" ht="18.75" customHeight="1" x14ac:dyDescent="0.25">
      <c r="A191" s="49"/>
      <c r="B191" s="151" t="s">
        <v>75</v>
      </c>
      <c r="C191" s="152"/>
      <c r="D191" s="11">
        <v>0.48799999999999999</v>
      </c>
      <c r="E191" s="146">
        <f t="shared" ref="E191:E193" si="11">E172</f>
        <v>110000</v>
      </c>
      <c r="F191" s="147"/>
      <c r="G191" s="148">
        <f t="shared" ref="G191:G193" si="12">D191*E191</f>
        <v>53680</v>
      </c>
      <c r="H191" s="148"/>
      <c r="I191" s="36"/>
    </row>
    <row r="192" spans="1:19" ht="18.75" customHeight="1" x14ac:dyDescent="0.25">
      <c r="A192" s="49"/>
      <c r="B192" s="151" t="s">
        <v>76</v>
      </c>
      <c r="C192" s="152"/>
      <c r="D192" s="11">
        <v>7.4999999999999997E-2</v>
      </c>
      <c r="E192" s="146">
        <f t="shared" si="11"/>
        <v>115000</v>
      </c>
      <c r="F192" s="147"/>
      <c r="G192" s="148">
        <f t="shared" si="12"/>
        <v>8625</v>
      </c>
      <c r="H192" s="148"/>
      <c r="I192" s="36"/>
    </row>
    <row r="193" spans="1:19" ht="18.75" customHeight="1" x14ac:dyDescent="0.25">
      <c r="A193" s="49"/>
      <c r="B193" s="151" t="s">
        <v>77</v>
      </c>
      <c r="C193" s="152"/>
      <c r="D193" s="11">
        <v>3.0000000000000001E-3</v>
      </c>
      <c r="E193" s="146">
        <f t="shared" si="11"/>
        <v>140000</v>
      </c>
      <c r="F193" s="147"/>
      <c r="G193" s="148">
        <f t="shared" si="12"/>
        <v>420</v>
      </c>
      <c r="H193" s="148"/>
      <c r="I193" s="36"/>
    </row>
    <row r="194" spans="1:19" ht="18.75" customHeight="1" x14ac:dyDescent="0.25">
      <c r="A194" s="49"/>
      <c r="B194" s="153" t="s">
        <v>69</v>
      </c>
      <c r="C194" s="154"/>
      <c r="D194" s="154"/>
      <c r="E194" s="154"/>
      <c r="F194" s="154"/>
      <c r="G194" s="155">
        <f>SUM(G190:H193)</f>
        <v>63200</v>
      </c>
      <c r="H194" s="155"/>
      <c r="I194" s="36"/>
    </row>
    <row r="195" spans="1:19" ht="18.75" customHeight="1" x14ac:dyDescent="0.25">
      <c r="A195" s="49"/>
      <c r="B195" s="47"/>
      <c r="C195" s="18"/>
      <c r="D195" s="18"/>
      <c r="E195" s="18"/>
      <c r="F195" s="18"/>
      <c r="G195" s="19"/>
      <c r="H195" s="20"/>
      <c r="I195" s="36"/>
    </row>
    <row r="196" spans="1:19" ht="18.75" customHeight="1" x14ac:dyDescent="0.25">
      <c r="A196" s="49"/>
      <c r="B196" s="46" t="s">
        <v>70</v>
      </c>
      <c r="C196" s="17"/>
      <c r="D196" s="17"/>
      <c r="E196" s="147"/>
      <c r="F196" s="147"/>
      <c r="G196" s="148"/>
      <c r="H196" s="148"/>
      <c r="I196" s="36"/>
    </row>
    <row r="197" spans="1:19" ht="18.75" customHeight="1" x14ac:dyDescent="0.25">
      <c r="A197" s="49"/>
      <c r="B197" s="151" t="s">
        <v>151</v>
      </c>
      <c r="C197" s="152"/>
      <c r="D197" s="11">
        <v>1</v>
      </c>
      <c r="E197" s="146">
        <f>G82</f>
        <v>70000</v>
      </c>
      <c r="F197" s="147"/>
      <c r="G197" s="148">
        <f>D197*E197</f>
        <v>70000</v>
      </c>
      <c r="H197" s="148"/>
      <c r="I197" s="36"/>
    </row>
    <row r="198" spans="1:19" ht="18.75" customHeight="1" x14ac:dyDescent="0.25">
      <c r="A198" s="49"/>
      <c r="B198" s="151"/>
      <c r="C198" s="152"/>
      <c r="D198" s="11"/>
      <c r="E198" s="146"/>
      <c r="F198" s="147"/>
      <c r="G198" s="148"/>
      <c r="H198" s="148"/>
      <c r="I198" s="36"/>
    </row>
    <row r="199" spans="1:19" ht="18.75" customHeight="1" x14ac:dyDescent="0.25">
      <c r="A199" s="49"/>
      <c r="B199" s="151"/>
      <c r="C199" s="152"/>
      <c r="D199" s="11"/>
      <c r="E199" s="146"/>
      <c r="F199" s="147"/>
      <c r="G199" s="148"/>
      <c r="H199" s="148"/>
      <c r="I199" s="36"/>
    </row>
    <row r="200" spans="1:19" ht="18.75" customHeight="1" x14ac:dyDescent="0.25">
      <c r="A200" s="49"/>
      <c r="B200" s="151"/>
      <c r="C200" s="152"/>
      <c r="D200" s="11"/>
      <c r="E200" s="146"/>
      <c r="F200" s="147"/>
      <c r="G200" s="148"/>
      <c r="H200" s="148"/>
      <c r="I200" s="36"/>
    </row>
    <row r="201" spans="1:19" ht="18.75" customHeight="1" x14ac:dyDescent="0.25">
      <c r="A201" s="49"/>
      <c r="B201" s="153" t="s">
        <v>187</v>
      </c>
      <c r="C201" s="154"/>
      <c r="D201" s="154"/>
      <c r="E201" s="154"/>
      <c r="F201" s="154"/>
      <c r="G201" s="155">
        <f>SUM(G197:H200)</f>
        <v>70000</v>
      </c>
      <c r="H201" s="155"/>
      <c r="I201" s="36"/>
    </row>
    <row r="202" spans="1:19" ht="18.75" customHeight="1" x14ac:dyDescent="0.25">
      <c r="A202" s="49"/>
      <c r="B202" s="47"/>
      <c r="C202" s="18"/>
      <c r="D202" s="18"/>
      <c r="E202" s="18"/>
      <c r="F202" s="18"/>
      <c r="G202" s="19"/>
      <c r="H202" s="20"/>
      <c r="I202" s="36"/>
      <c r="K202" s="16"/>
    </row>
    <row r="203" spans="1:19" s="16" customFormat="1" ht="18.75" customHeight="1" x14ac:dyDescent="0.25">
      <c r="A203" s="49"/>
      <c r="B203" s="156" t="s">
        <v>73</v>
      </c>
      <c r="C203" s="157"/>
      <c r="D203" s="157"/>
      <c r="E203" s="157"/>
      <c r="F203" s="157"/>
      <c r="G203" s="158">
        <f>(1+$H$30/100)*(1+$H$31/100)*(G194+G201)</f>
        <v>158940.90000000002</v>
      </c>
      <c r="H203" s="158"/>
      <c r="I203" s="36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8.75" customHeight="1" x14ac:dyDescent="0.25">
      <c r="A204" s="49"/>
      <c r="B204" s="159" t="s">
        <v>192</v>
      </c>
      <c r="C204" s="160"/>
      <c r="D204" s="160"/>
      <c r="E204" s="160"/>
      <c r="F204" s="160"/>
      <c r="G204" s="161">
        <f>ROUNDUP(1*G203/10000,0)*10000</f>
        <v>160000</v>
      </c>
      <c r="H204" s="161"/>
      <c r="I204" s="36"/>
      <c r="M204" s="16"/>
      <c r="N204" s="16"/>
      <c r="O204" s="16"/>
      <c r="P204" s="16"/>
      <c r="Q204" s="16"/>
      <c r="R204" s="16"/>
      <c r="S204" s="16"/>
    </row>
    <row r="205" spans="1:19" ht="18.75" customHeight="1" x14ac:dyDescent="0.25">
      <c r="A205" s="49"/>
      <c r="B205" s="34"/>
      <c r="C205" s="22"/>
      <c r="D205" s="22"/>
      <c r="E205" s="22"/>
      <c r="F205" s="22"/>
      <c r="G205" s="35"/>
      <c r="H205" s="22"/>
      <c r="I205" s="36"/>
    </row>
    <row r="206" spans="1:19" ht="18.75" customHeight="1" x14ac:dyDescent="0.25">
      <c r="A206" s="50" t="s">
        <v>114</v>
      </c>
      <c r="B206" s="102" t="s">
        <v>155</v>
      </c>
      <c r="C206" s="88"/>
      <c r="D206" s="88"/>
      <c r="E206" s="88"/>
      <c r="F206" s="88"/>
      <c r="G206" s="103"/>
      <c r="H206" s="88"/>
      <c r="I206" s="36"/>
    </row>
    <row r="207" spans="1:19" ht="18.75" customHeight="1" x14ac:dyDescent="0.25">
      <c r="A207" s="50"/>
      <c r="B207" s="167" t="s">
        <v>64</v>
      </c>
      <c r="C207" s="167"/>
      <c r="D207" s="112" t="s">
        <v>68</v>
      </c>
      <c r="E207" s="167" t="s">
        <v>65</v>
      </c>
      <c r="F207" s="167"/>
      <c r="G207" s="167" t="s">
        <v>66</v>
      </c>
      <c r="H207" s="167"/>
      <c r="I207" s="60"/>
    </row>
    <row r="208" spans="1:19" ht="18.75" customHeight="1" x14ac:dyDescent="0.25">
      <c r="A208" s="49"/>
      <c r="B208" s="113" t="s">
        <v>67</v>
      </c>
      <c r="C208" s="17"/>
      <c r="D208" s="17"/>
      <c r="E208" s="147"/>
      <c r="F208" s="147"/>
      <c r="G208" s="147"/>
      <c r="H208" s="147"/>
      <c r="I208" s="36"/>
    </row>
    <row r="209" spans="1:12" ht="18.75" customHeight="1" x14ac:dyDescent="0.25">
      <c r="A209" s="49"/>
      <c r="B209" s="166" t="s">
        <v>74</v>
      </c>
      <c r="C209" s="152"/>
      <c r="D209" s="11">
        <v>1.4999999999999999E-2</v>
      </c>
      <c r="E209" s="146">
        <f>E304</f>
        <v>95000</v>
      </c>
      <c r="F209" s="147"/>
      <c r="G209" s="148">
        <f>D209*E209</f>
        <v>1425</v>
      </c>
      <c r="H209" s="148"/>
      <c r="I209" s="36"/>
    </row>
    <row r="210" spans="1:12" ht="18.75" customHeight="1" x14ac:dyDescent="0.25">
      <c r="A210" s="49"/>
      <c r="B210" s="166" t="s">
        <v>75</v>
      </c>
      <c r="C210" s="152"/>
      <c r="D210" s="11">
        <v>0.15</v>
      </c>
      <c r="E210" s="146">
        <f>E305</f>
        <v>110000</v>
      </c>
      <c r="F210" s="147"/>
      <c r="G210" s="148">
        <f t="shared" ref="G210:G212" si="13">D210*E210</f>
        <v>16500</v>
      </c>
      <c r="H210" s="148"/>
      <c r="I210" s="36"/>
      <c r="L210" s="16"/>
    </row>
    <row r="211" spans="1:12" ht="18.75" customHeight="1" x14ac:dyDescent="0.25">
      <c r="A211" s="49"/>
      <c r="B211" s="166" t="s">
        <v>76</v>
      </c>
      <c r="C211" s="152"/>
      <c r="D211" s="11">
        <v>1.4999999999999999E-2</v>
      </c>
      <c r="E211" s="146">
        <f>E306</f>
        <v>115000</v>
      </c>
      <c r="F211" s="147"/>
      <c r="G211" s="148">
        <f t="shared" si="13"/>
        <v>1725</v>
      </c>
      <c r="H211" s="148"/>
      <c r="I211" s="36"/>
    </row>
    <row r="212" spans="1:12" ht="18.75" customHeight="1" x14ac:dyDescent="0.25">
      <c r="A212" s="49"/>
      <c r="B212" s="166" t="s">
        <v>77</v>
      </c>
      <c r="C212" s="152"/>
      <c r="D212" s="11">
        <v>8.0000000000000004E-4</v>
      </c>
      <c r="E212" s="146">
        <f>E307</f>
        <v>140000</v>
      </c>
      <c r="F212" s="147"/>
      <c r="G212" s="148">
        <f t="shared" si="13"/>
        <v>112</v>
      </c>
      <c r="H212" s="148"/>
      <c r="I212" s="36"/>
    </row>
    <row r="213" spans="1:12" ht="18.75" customHeight="1" x14ac:dyDescent="0.25">
      <c r="A213" s="49"/>
      <c r="B213" s="154" t="s">
        <v>69</v>
      </c>
      <c r="C213" s="154"/>
      <c r="D213" s="154"/>
      <c r="E213" s="154"/>
      <c r="F213" s="154"/>
      <c r="G213" s="155">
        <f>SUM(G209:H212)</f>
        <v>19762</v>
      </c>
      <c r="H213" s="155"/>
      <c r="I213" s="36"/>
    </row>
    <row r="214" spans="1:12" ht="18.75" customHeight="1" x14ac:dyDescent="0.25">
      <c r="A214" s="49"/>
      <c r="B214" s="114"/>
      <c r="C214" s="18"/>
      <c r="D214" s="18"/>
      <c r="E214" s="18"/>
      <c r="F214" s="18"/>
      <c r="G214" s="19"/>
      <c r="H214" s="20"/>
      <c r="I214" s="36"/>
    </row>
    <row r="215" spans="1:12" ht="18.75" customHeight="1" x14ac:dyDescent="0.25">
      <c r="A215" s="49"/>
      <c r="B215" s="113" t="s">
        <v>70</v>
      </c>
      <c r="C215" s="17"/>
      <c r="D215" s="17"/>
      <c r="E215" s="147"/>
      <c r="F215" s="147"/>
      <c r="G215" s="148"/>
      <c r="H215" s="148"/>
      <c r="I215" s="36"/>
    </row>
    <row r="216" spans="1:12" ht="18.75" customHeight="1" x14ac:dyDescent="0.25">
      <c r="A216" s="49"/>
      <c r="B216" s="166" t="s">
        <v>156</v>
      </c>
      <c r="C216" s="152"/>
      <c r="D216" s="11">
        <v>1</v>
      </c>
      <c r="E216" s="146">
        <f>G83</f>
        <v>60000</v>
      </c>
      <c r="F216" s="147"/>
      <c r="G216" s="148">
        <f t="shared" ref="G216" si="14">D216*E216</f>
        <v>60000</v>
      </c>
      <c r="H216" s="148"/>
      <c r="I216" s="36"/>
    </row>
    <row r="217" spans="1:12" ht="18.75" customHeight="1" x14ac:dyDescent="0.25">
      <c r="A217" s="49"/>
      <c r="B217" s="166"/>
      <c r="C217" s="152"/>
      <c r="D217" s="11"/>
      <c r="E217" s="146"/>
      <c r="F217" s="147"/>
      <c r="G217" s="148"/>
      <c r="H217" s="148"/>
      <c r="I217" s="36"/>
    </row>
    <row r="218" spans="1:12" ht="18.75" customHeight="1" x14ac:dyDescent="0.25">
      <c r="A218" s="49"/>
      <c r="B218" s="166"/>
      <c r="C218" s="152"/>
      <c r="D218" s="11"/>
      <c r="E218" s="146"/>
      <c r="F218" s="147"/>
      <c r="G218" s="148"/>
      <c r="H218" s="148"/>
      <c r="I218" s="36"/>
    </row>
    <row r="219" spans="1:12" ht="18.75" customHeight="1" x14ac:dyDescent="0.25">
      <c r="A219" s="49"/>
      <c r="B219" s="166"/>
      <c r="C219" s="152"/>
      <c r="D219" s="11"/>
      <c r="E219" s="146"/>
      <c r="F219" s="147"/>
      <c r="G219" s="148"/>
      <c r="H219" s="148"/>
      <c r="I219" s="36"/>
    </row>
    <row r="220" spans="1:12" ht="18.75" customHeight="1" x14ac:dyDescent="0.25">
      <c r="A220" s="49"/>
      <c r="B220" s="153" t="s">
        <v>187</v>
      </c>
      <c r="C220" s="154"/>
      <c r="D220" s="154"/>
      <c r="E220" s="154"/>
      <c r="F220" s="154"/>
      <c r="G220" s="155">
        <f>SUM(G216:H219)</f>
        <v>60000</v>
      </c>
      <c r="H220" s="155"/>
      <c r="I220" s="36"/>
    </row>
    <row r="221" spans="1:12" ht="18.75" customHeight="1" x14ac:dyDescent="0.25">
      <c r="A221" s="49"/>
      <c r="B221" s="114"/>
      <c r="C221" s="18"/>
      <c r="D221" s="18"/>
      <c r="E221" s="18"/>
      <c r="F221" s="18"/>
      <c r="G221" s="19"/>
      <c r="H221" s="20"/>
      <c r="I221" s="36"/>
    </row>
    <row r="222" spans="1:12" ht="18.75" customHeight="1" x14ac:dyDescent="0.25">
      <c r="A222" s="49"/>
      <c r="B222" s="157" t="s">
        <v>73</v>
      </c>
      <c r="C222" s="157"/>
      <c r="D222" s="157"/>
      <c r="E222" s="157"/>
      <c r="F222" s="157"/>
      <c r="G222" s="158">
        <f>(1+$H$30/100)*(1+$H$31/100)*(G213+G220)</f>
        <v>95176.006500000018</v>
      </c>
      <c r="H222" s="158"/>
      <c r="I222" s="36"/>
    </row>
    <row r="223" spans="1:12" ht="18.75" customHeight="1" x14ac:dyDescent="0.25">
      <c r="A223" s="49"/>
      <c r="B223" s="160" t="s">
        <v>193</v>
      </c>
      <c r="C223" s="160"/>
      <c r="D223" s="160"/>
      <c r="E223" s="160"/>
      <c r="F223" s="160"/>
      <c r="G223" s="161">
        <f>ROUNDUP(1*G222/10000,0)*10000</f>
        <v>100000</v>
      </c>
      <c r="H223" s="161"/>
      <c r="I223" s="36"/>
    </row>
    <row r="224" spans="1:12" ht="18.75" customHeight="1" x14ac:dyDescent="0.25">
      <c r="A224" s="49"/>
      <c r="B224" s="75"/>
      <c r="C224" s="22"/>
      <c r="D224" s="22"/>
      <c r="E224" s="22"/>
      <c r="F224" s="22"/>
      <c r="G224" s="35"/>
      <c r="H224" s="22"/>
      <c r="I224" s="36"/>
    </row>
    <row r="225" spans="1:9" ht="18.75" customHeight="1" x14ac:dyDescent="0.25">
      <c r="A225" s="50" t="s">
        <v>115</v>
      </c>
      <c r="B225" s="115" t="s">
        <v>158</v>
      </c>
      <c r="C225" s="88"/>
      <c r="D225" s="88"/>
      <c r="E225" s="88"/>
      <c r="F225" s="88"/>
      <c r="G225" s="103"/>
      <c r="H225" s="88"/>
      <c r="I225" s="36"/>
    </row>
    <row r="226" spans="1:9" ht="18.75" customHeight="1" x14ac:dyDescent="0.25">
      <c r="A226" s="50"/>
      <c r="B226" s="165" t="s">
        <v>64</v>
      </c>
      <c r="C226" s="165"/>
      <c r="D226" s="101" t="s">
        <v>68</v>
      </c>
      <c r="E226" s="165" t="s">
        <v>65</v>
      </c>
      <c r="F226" s="165"/>
      <c r="G226" s="165" t="s">
        <v>66</v>
      </c>
      <c r="H226" s="165"/>
      <c r="I226" s="36"/>
    </row>
    <row r="227" spans="1:9" ht="18.75" customHeight="1" x14ac:dyDescent="0.25">
      <c r="A227" s="49"/>
      <c r="B227" s="113" t="s">
        <v>67</v>
      </c>
      <c r="C227" s="17"/>
      <c r="D227" s="17"/>
      <c r="E227" s="147"/>
      <c r="F227" s="147"/>
      <c r="G227" s="147"/>
      <c r="H227" s="147"/>
      <c r="I227" s="36"/>
    </row>
    <row r="228" spans="1:9" ht="18.75" customHeight="1" x14ac:dyDescent="0.25">
      <c r="A228" s="49"/>
      <c r="B228" s="166" t="s">
        <v>74</v>
      </c>
      <c r="C228" s="152"/>
      <c r="D228" s="11">
        <v>0.02</v>
      </c>
      <c r="E228" s="146">
        <f>E209</f>
        <v>95000</v>
      </c>
      <c r="F228" s="147"/>
      <c r="G228" s="148">
        <f>D228*E228</f>
        <v>1900</v>
      </c>
      <c r="H228" s="148"/>
      <c r="I228" s="36"/>
    </row>
    <row r="229" spans="1:9" ht="18.75" customHeight="1" x14ac:dyDescent="0.25">
      <c r="A229" s="49"/>
      <c r="B229" s="166" t="s">
        <v>75</v>
      </c>
      <c r="C229" s="152"/>
      <c r="D229" s="11">
        <v>0.2</v>
      </c>
      <c r="E229" s="146">
        <f t="shared" ref="E229:E231" si="15">E210</f>
        <v>110000</v>
      </c>
      <c r="F229" s="147"/>
      <c r="G229" s="148">
        <f t="shared" ref="G229:G231" si="16">D229*E229</f>
        <v>22000</v>
      </c>
      <c r="H229" s="148"/>
      <c r="I229" s="36"/>
    </row>
    <row r="230" spans="1:9" ht="18.75" customHeight="1" x14ac:dyDescent="0.25">
      <c r="A230" s="49"/>
      <c r="B230" s="166" t="s">
        <v>76</v>
      </c>
      <c r="C230" s="152"/>
      <c r="D230" s="11">
        <v>0.02</v>
      </c>
      <c r="E230" s="146">
        <f t="shared" si="15"/>
        <v>115000</v>
      </c>
      <c r="F230" s="147"/>
      <c r="G230" s="148">
        <f t="shared" si="16"/>
        <v>2300</v>
      </c>
      <c r="H230" s="148"/>
      <c r="I230" s="36"/>
    </row>
    <row r="231" spans="1:9" ht="18.75" customHeight="1" x14ac:dyDescent="0.25">
      <c r="A231" s="49"/>
      <c r="B231" s="166" t="s">
        <v>77</v>
      </c>
      <c r="C231" s="152"/>
      <c r="D231" s="11">
        <v>1E-3</v>
      </c>
      <c r="E231" s="146">
        <f t="shared" si="15"/>
        <v>140000</v>
      </c>
      <c r="F231" s="147"/>
      <c r="G231" s="148">
        <f t="shared" si="16"/>
        <v>140</v>
      </c>
      <c r="H231" s="148"/>
      <c r="I231" s="36"/>
    </row>
    <row r="232" spans="1:9" ht="18.75" customHeight="1" x14ac:dyDescent="0.25">
      <c r="A232" s="49"/>
      <c r="B232" s="154" t="s">
        <v>69</v>
      </c>
      <c r="C232" s="154"/>
      <c r="D232" s="154"/>
      <c r="E232" s="154"/>
      <c r="F232" s="154"/>
      <c r="G232" s="155">
        <f>SUM(G228:H231)</f>
        <v>26340</v>
      </c>
      <c r="H232" s="155"/>
      <c r="I232" s="36"/>
    </row>
    <row r="233" spans="1:9" ht="18.75" customHeight="1" x14ac:dyDescent="0.25">
      <c r="A233" s="49"/>
      <c r="B233" s="114"/>
      <c r="C233" s="18"/>
      <c r="D233" s="18"/>
      <c r="E233" s="18"/>
      <c r="F233" s="18"/>
      <c r="G233" s="19"/>
      <c r="H233" s="20"/>
      <c r="I233" s="36"/>
    </row>
    <row r="234" spans="1:9" ht="18.75" customHeight="1" x14ac:dyDescent="0.25">
      <c r="A234" s="49"/>
      <c r="B234" s="113" t="s">
        <v>70</v>
      </c>
      <c r="C234" s="17"/>
      <c r="D234" s="17"/>
      <c r="E234" s="147"/>
      <c r="F234" s="147"/>
      <c r="G234" s="148"/>
      <c r="H234" s="148"/>
      <c r="I234" s="36"/>
    </row>
    <row r="235" spans="1:9" ht="18.75" customHeight="1" x14ac:dyDescent="0.25">
      <c r="A235" s="49"/>
      <c r="B235" s="166" t="s">
        <v>159</v>
      </c>
      <c r="C235" s="152"/>
      <c r="D235" s="11">
        <v>1</v>
      </c>
      <c r="E235" s="146">
        <f>G84</f>
        <v>55000</v>
      </c>
      <c r="F235" s="147"/>
      <c r="G235" s="148">
        <f t="shared" ref="G235" si="17">D235*E235</f>
        <v>55000</v>
      </c>
      <c r="H235" s="148"/>
      <c r="I235" s="36"/>
    </row>
    <row r="236" spans="1:9" ht="18.75" customHeight="1" x14ac:dyDescent="0.25">
      <c r="A236" s="49"/>
      <c r="B236" s="166"/>
      <c r="C236" s="152"/>
      <c r="D236" s="11"/>
      <c r="E236" s="146"/>
      <c r="F236" s="147"/>
      <c r="G236" s="148"/>
      <c r="H236" s="148"/>
      <c r="I236" s="36"/>
    </row>
    <row r="237" spans="1:9" ht="18.75" customHeight="1" x14ac:dyDescent="0.25">
      <c r="A237" s="49"/>
      <c r="B237" s="166"/>
      <c r="C237" s="152"/>
      <c r="D237" s="11"/>
      <c r="E237" s="146"/>
      <c r="F237" s="147"/>
      <c r="G237" s="148"/>
      <c r="H237" s="148"/>
      <c r="I237" s="36"/>
    </row>
    <row r="238" spans="1:9" ht="18.75" customHeight="1" x14ac:dyDescent="0.25">
      <c r="A238" s="49"/>
      <c r="B238" s="166"/>
      <c r="C238" s="152"/>
      <c r="D238" s="11"/>
      <c r="E238" s="146"/>
      <c r="F238" s="147"/>
      <c r="G238" s="148"/>
      <c r="H238" s="148"/>
      <c r="I238" s="36"/>
    </row>
    <row r="239" spans="1:9" ht="18.75" customHeight="1" x14ac:dyDescent="0.25">
      <c r="A239" s="49"/>
      <c r="B239" s="153" t="s">
        <v>187</v>
      </c>
      <c r="C239" s="154"/>
      <c r="D239" s="154"/>
      <c r="E239" s="154"/>
      <c r="F239" s="154"/>
      <c r="G239" s="155">
        <f>SUM(G235:H238)</f>
        <v>55000</v>
      </c>
      <c r="H239" s="155"/>
      <c r="I239" s="36"/>
    </row>
    <row r="240" spans="1:9" ht="18.75" customHeight="1" x14ac:dyDescent="0.25">
      <c r="A240" s="49"/>
      <c r="B240" s="114"/>
      <c r="C240" s="18"/>
      <c r="D240" s="18"/>
      <c r="E240" s="18"/>
      <c r="F240" s="18"/>
      <c r="G240" s="19"/>
      <c r="H240" s="20"/>
      <c r="I240" s="36"/>
    </row>
    <row r="241" spans="1:9" ht="18.75" customHeight="1" x14ac:dyDescent="0.25">
      <c r="A241" s="49"/>
      <c r="B241" s="157" t="s">
        <v>73</v>
      </c>
      <c r="C241" s="157"/>
      <c r="D241" s="157"/>
      <c r="E241" s="157"/>
      <c r="F241" s="157"/>
      <c r="G241" s="158">
        <f>(1+$H$30/100)*(1+$H$31/100)*(G232+G239)</f>
        <v>97058.955000000016</v>
      </c>
      <c r="H241" s="158"/>
      <c r="I241" s="36"/>
    </row>
    <row r="242" spans="1:9" ht="18.75" customHeight="1" x14ac:dyDescent="0.25">
      <c r="A242" s="49"/>
      <c r="B242" s="160" t="s">
        <v>194</v>
      </c>
      <c r="C242" s="160"/>
      <c r="D242" s="160"/>
      <c r="E242" s="160"/>
      <c r="F242" s="160"/>
      <c r="G242" s="161">
        <f>ROUNDUP(R49*G241/10000,0)*10000</f>
        <v>0</v>
      </c>
      <c r="H242" s="161"/>
      <c r="I242" s="36"/>
    </row>
    <row r="243" spans="1:9" ht="18.75" customHeight="1" x14ac:dyDescent="0.25">
      <c r="A243" s="49"/>
      <c r="B243" s="75"/>
      <c r="C243" s="22"/>
      <c r="D243" s="22"/>
      <c r="E243" s="22"/>
      <c r="F243" s="22"/>
      <c r="G243" s="35"/>
      <c r="H243" s="22"/>
      <c r="I243" s="36"/>
    </row>
    <row r="244" spans="1:9" ht="18.75" customHeight="1" x14ac:dyDescent="0.25">
      <c r="A244" s="50" t="s">
        <v>154</v>
      </c>
      <c r="B244" s="115" t="s">
        <v>160</v>
      </c>
      <c r="C244" s="88"/>
      <c r="D244" s="88"/>
      <c r="E244" s="88"/>
      <c r="F244" s="88"/>
      <c r="G244" s="103"/>
      <c r="H244" s="88"/>
      <c r="I244" s="36"/>
    </row>
    <row r="245" spans="1:9" ht="18.75" customHeight="1" x14ac:dyDescent="0.25">
      <c r="A245" s="50"/>
      <c r="B245" s="165" t="s">
        <v>64</v>
      </c>
      <c r="C245" s="165"/>
      <c r="D245" s="101" t="s">
        <v>68</v>
      </c>
      <c r="E245" s="165" t="s">
        <v>65</v>
      </c>
      <c r="F245" s="165"/>
      <c r="G245" s="165" t="s">
        <v>66</v>
      </c>
      <c r="H245" s="165"/>
      <c r="I245" s="36"/>
    </row>
    <row r="246" spans="1:9" ht="18.75" customHeight="1" x14ac:dyDescent="0.25">
      <c r="A246" s="49"/>
      <c r="B246" s="113" t="s">
        <v>67</v>
      </c>
      <c r="C246" s="17"/>
      <c r="D246" s="17"/>
      <c r="E246" s="147"/>
      <c r="F246" s="147"/>
      <c r="G246" s="147"/>
      <c r="H246" s="147"/>
      <c r="I246" s="36"/>
    </row>
    <row r="247" spans="1:9" ht="18.75" customHeight="1" x14ac:dyDescent="0.25">
      <c r="A247" s="49"/>
      <c r="B247" s="166" t="s">
        <v>74</v>
      </c>
      <c r="C247" s="152"/>
      <c r="D247" s="11">
        <v>7.4999999999999997E-2</v>
      </c>
      <c r="E247" s="146">
        <f>E228</f>
        <v>95000</v>
      </c>
      <c r="F247" s="147"/>
      <c r="G247" s="148">
        <f>D247*E247</f>
        <v>7125</v>
      </c>
      <c r="H247" s="148"/>
      <c r="I247" s="36"/>
    </row>
    <row r="248" spans="1:9" ht="18.75" customHeight="1" x14ac:dyDescent="0.25">
      <c r="A248" s="49"/>
      <c r="B248" s="166" t="s">
        <v>75</v>
      </c>
      <c r="C248" s="152"/>
      <c r="D248" s="11">
        <v>0.5</v>
      </c>
      <c r="E248" s="146">
        <f t="shared" ref="E248:E250" si="18">E229</f>
        <v>110000</v>
      </c>
      <c r="F248" s="147"/>
      <c r="G248" s="148">
        <f t="shared" ref="G248:G250" si="19">D248*E248</f>
        <v>55000</v>
      </c>
      <c r="H248" s="148"/>
      <c r="I248" s="36"/>
    </row>
    <row r="249" spans="1:9" ht="18.75" customHeight="1" x14ac:dyDescent="0.25">
      <c r="A249" s="49"/>
      <c r="B249" s="166" t="s">
        <v>76</v>
      </c>
      <c r="C249" s="152"/>
      <c r="D249" s="11">
        <v>7.4999999999999997E-2</v>
      </c>
      <c r="E249" s="146">
        <f t="shared" si="18"/>
        <v>115000</v>
      </c>
      <c r="F249" s="147"/>
      <c r="G249" s="148">
        <f t="shared" si="19"/>
        <v>8625</v>
      </c>
      <c r="H249" s="148"/>
      <c r="I249" s="36"/>
    </row>
    <row r="250" spans="1:9" ht="18.75" customHeight="1" x14ac:dyDescent="0.25">
      <c r="A250" s="49"/>
      <c r="B250" s="166" t="s">
        <v>77</v>
      </c>
      <c r="C250" s="152"/>
      <c r="D250" s="11">
        <v>3.0000000000000001E-3</v>
      </c>
      <c r="E250" s="146">
        <f t="shared" si="18"/>
        <v>140000</v>
      </c>
      <c r="F250" s="147"/>
      <c r="G250" s="148">
        <f t="shared" si="19"/>
        <v>420</v>
      </c>
      <c r="H250" s="148"/>
      <c r="I250" s="36"/>
    </row>
    <row r="251" spans="1:9" ht="18.75" customHeight="1" x14ac:dyDescent="0.25">
      <c r="A251" s="49"/>
      <c r="B251" s="154" t="s">
        <v>69</v>
      </c>
      <c r="C251" s="154"/>
      <c r="D251" s="154"/>
      <c r="E251" s="154"/>
      <c r="F251" s="154"/>
      <c r="G251" s="155">
        <f>SUM(G247:H250)</f>
        <v>71170</v>
      </c>
      <c r="H251" s="155"/>
      <c r="I251" s="36"/>
    </row>
    <row r="252" spans="1:9" ht="18.75" customHeight="1" x14ac:dyDescent="0.25">
      <c r="A252" s="49"/>
      <c r="B252" s="114"/>
      <c r="C252" s="18"/>
      <c r="D252" s="18"/>
      <c r="E252" s="18"/>
      <c r="F252" s="18"/>
      <c r="G252" s="19"/>
      <c r="H252" s="20"/>
      <c r="I252" s="36"/>
    </row>
    <row r="253" spans="1:9" ht="18.75" customHeight="1" x14ac:dyDescent="0.25">
      <c r="A253" s="49"/>
      <c r="B253" s="113" t="s">
        <v>70</v>
      </c>
      <c r="C253" s="17"/>
      <c r="D253" s="17"/>
      <c r="E253" s="147"/>
      <c r="F253" s="147"/>
      <c r="G253" s="148"/>
      <c r="H253" s="148"/>
      <c r="I253" s="36"/>
    </row>
    <row r="254" spans="1:9" ht="18.75" customHeight="1" x14ac:dyDescent="0.25">
      <c r="A254" s="49"/>
      <c r="B254" s="166" t="s">
        <v>161</v>
      </c>
      <c r="C254" s="152"/>
      <c r="D254" s="11">
        <v>1</v>
      </c>
      <c r="E254" s="146">
        <f>G85</f>
        <v>35000</v>
      </c>
      <c r="F254" s="147"/>
      <c r="G254" s="148">
        <f t="shared" ref="G254" si="20">D254*E254</f>
        <v>35000</v>
      </c>
      <c r="H254" s="148"/>
      <c r="I254" s="36"/>
    </row>
    <row r="255" spans="1:9" ht="18.75" customHeight="1" x14ac:dyDescent="0.25">
      <c r="A255" s="49"/>
      <c r="B255" s="166"/>
      <c r="C255" s="152"/>
      <c r="D255" s="11"/>
      <c r="E255" s="146"/>
      <c r="F255" s="147"/>
      <c r="G255" s="148"/>
      <c r="H255" s="148"/>
      <c r="I255" s="36"/>
    </row>
    <row r="256" spans="1:9" ht="18.75" customHeight="1" x14ac:dyDescent="0.25">
      <c r="A256" s="49"/>
      <c r="B256" s="166"/>
      <c r="C256" s="152"/>
      <c r="D256" s="11"/>
      <c r="E256" s="146"/>
      <c r="F256" s="147"/>
      <c r="G256" s="148"/>
      <c r="H256" s="148"/>
      <c r="I256" s="36"/>
    </row>
    <row r="257" spans="1:9" ht="18.75" customHeight="1" x14ac:dyDescent="0.25">
      <c r="A257" s="49"/>
      <c r="B257" s="166"/>
      <c r="C257" s="152"/>
      <c r="D257" s="11"/>
      <c r="E257" s="146"/>
      <c r="F257" s="147"/>
      <c r="G257" s="148"/>
      <c r="H257" s="148"/>
      <c r="I257" s="36"/>
    </row>
    <row r="258" spans="1:9" ht="18.75" customHeight="1" x14ac:dyDescent="0.25">
      <c r="A258" s="49"/>
      <c r="B258" s="153" t="s">
        <v>187</v>
      </c>
      <c r="C258" s="154"/>
      <c r="D258" s="154"/>
      <c r="E258" s="154"/>
      <c r="F258" s="154"/>
      <c r="G258" s="155">
        <f>SUM(G254:H257)</f>
        <v>35000</v>
      </c>
      <c r="H258" s="155"/>
      <c r="I258" s="36"/>
    </row>
    <row r="259" spans="1:9" ht="18.75" customHeight="1" x14ac:dyDescent="0.25">
      <c r="A259" s="49"/>
      <c r="B259" s="114"/>
      <c r="C259" s="18"/>
      <c r="D259" s="18"/>
      <c r="E259" s="18"/>
      <c r="F259" s="18"/>
      <c r="G259" s="19"/>
      <c r="H259" s="20"/>
      <c r="I259" s="36"/>
    </row>
    <row r="260" spans="1:9" ht="18.75" customHeight="1" x14ac:dyDescent="0.25">
      <c r="A260" s="49"/>
      <c r="B260" s="157" t="s">
        <v>73</v>
      </c>
      <c r="C260" s="157"/>
      <c r="D260" s="157"/>
      <c r="E260" s="157"/>
      <c r="F260" s="157"/>
      <c r="G260" s="158">
        <f>(1+$H$30/100)*(1+$H$31/100)*(G251+G258)</f>
        <v>126687.35250000001</v>
      </c>
      <c r="H260" s="158"/>
      <c r="I260" s="36"/>
    </row>
    <row r="261" spans="1:9" ht="18.75" customHeight="1" x14ac:dyDescent="0.25">
      <c r="A261" s="49"/>
      <c r="B261" s="160" t="s">
        <v>195</v>
      </c>
      <c r="C261" s="160"/>
      <c r="D261" s="160"/>
      <c r="E261" s="160"/>
      <c r="F261" s="160"/>
      <c r="G261" s="161">
        <f>ROUNDUP(R50*G260/10000,0)*10000</f>
        <v>0</v>
      </c>
      <c r="H261" s="161"/>
      <c r="I261" s="36"/>
    </row>
    <row r="262" spans="1:9" ht="18.75" customHeight="1" x14ac:dyDescent="0.25">
      <c r="A262" s="49"/>
      <c r="B262" s="75"/>
      <c r="C262" s="22"/>
      <c r="D262" s="22"/>
      <c r="E262" s="22"/>
      <c r="F262" s="22"/>
      <c r="G262" s="35"/>
      <c r="H262" s="22"/>
      <c r="I262" s="36"/>
    </row>
    <row r="263" spans="1:9" ht="18.75" customHeight="1" x14ac:dyDescent="0.25">
      <c r="A263" s="50" t="s">
        <v>173</v>
      </c>
      <c r="B263" s="115" t="s">
        <v>162</v>
      </c>
      <c r="C263" s="88"/>
      <c r="D263" s="88"/>
      <c r="E263" s="88"/>
      <c r="F263" s="88"/>
      <c r="G263" s="103"/>
      <c r="H263" s="88"/>
      <c r="I263" s="36"/>
    </row>
    <row r="264" spans="1:9" ht="18.75" customHeight="1" x14ac:dyDescent="0.25">
      <c r="A264" s="50"/>
      <c r="B264" s="165" t="s">
        <v>64</v>
      </c>
      <c r="C264" s="165"/>
      <c r="D264" s="101" t="s">
        <v>68</v>
      </c>
      <c r="E264" s="165" t="s">
        <v>65</v>
      </c>
      <c r="F264" s="165"/>
      <c r="G264" s="165" t="s">
        <v>66</v>
      </c>
      <c r="H264" s="165"/>
      <c r="I264" s="36"/>
    </row>
    <row r="265" spans="1:9" ht="18.75" customHeight="1" x14ac:dyDescent="0.25">
      <c r="A265" s="49"/>
      <c r="B265" s="113" t="s">
        <v>67</v>
      </c>
      <c r="C265" s="17"/>
      <c r="D265" s="17"/>
      <c r="E265" s="147"/>
      <c r="F265" s="147"/>
      <c r="G265" s="147"/>
      <c r="H265" s="147"/>
      <c r="I265" s="36"/>
    </row>
    <row r="266" spans="1:9" ht="18.75" customHeight="1" x14ac:dyDescent="0.25">
      <c r="A266" s="49"/>
      <c r="B266" s="166" t="s">
        <v>74</v>
      </c>
      <c r="C266" s="152"/>
      <c r="D266" s="11">
        <v>7.4999999999999997E-2</v>
      </c>
      <c r="E266" s="146">
        <f>E247</f>
        <v>95000</v>
      </c>
      <c r="F266" s="147"/>
      <c r="G266" s="148">
        <f>D266*E266</f>
        <v>7125</v>
      </c>
      <c r="H266" s="148"/>
      <c r="I266" s="36"/>
    </row>
    <row r="267" spans="1:9" ht="18.75" customHeight="1" x14ac:dyDescent="0.25">
      <c r="A267" s="49"/>
      <c r="B267" s="166" t="s">
        <v>75</v>
      </c>
      <c r="C267" s="152"/>
      <c r="D267" s="11">
        <v>0.5</v>
      </c>
      <c r="E267" s="146">
        <f t="shared" ref="E267:E269" si="21">E248</f>
        <v>110000</v>
      </c>
      <c r="F267" s="147"/>
      <c r="G267" s="148">
        <f t="shared" ref="G267:G269" si="22">D267*E267</f>
        <v>55000</v>
      </c>
      <c r="H267" s="148"/>
      <c r="I267" s="36"/>
    </row>
    <row r="268" spans="1:9" ht="18.75" customHeight="1" x14ac:dyDescent="0.25">
      <c r="A268" s="49"/>
      <c r="B268" s="166" t="s">
        <v>76</v>
      </c>
      <c r="C268" s="152"/>
      <c r="D268" s="11">
        <v>7.4999999999999997E-2</v>
      </c>
      <c r="E268" s="146">
        <f t="shared" si="21"/>
        <v>115000</v>
      </c>
      <c r="F268" s="147"/>
      <c r="G268" s="148">
        <f t="shared" si="22"/>
        <v>8625</v>
      </c>
      <c r="H268" s="148"/>
      <c r="I268" s="36"/>
    </row>
    <row r="269" spans="1:9" ht="18.75" customHeight="1" x14ac:dyDescent="0.25">
      <c r="A269" s="49"/>
      <c r="B269" s="166" t="s">
        <v>77</v>
      </c>
      <c r="C269" s="152"/>
      <c r="D269" s="11">
        <v>3.0000000000000001E-3</v>
      </c>
      <c r="E269" s="146">
        <f t="shared" si="21"/>
        <v>140000</v>
      </c>
      <c r="F269" s="147"/>
      <c r="G269" s="148">
        <f t="shared" si="22"/>
        <v>420</v>
      </c>
      <c r="H269" s="148"/>
      <c r="I269" s="36"/>
    </row>
    <row r="270" spans="1:9" ht="18.75" customHeight="1" x14ac:dyDescent="0.25">
      <c r="A270" s="49"/>
      <c r="B270" s="154" t="s">
        <v>69</v>
      </c>
      <c r="C270" s="154"/>
      <c r="D270" s="154"/>
      <c r="E270" s="154"/>
      <c r="F270" s="154"/>
      <c r="G270" s="155">
        <f>SUM(G266:H269)</f>
        <v>71170</v>
      </c>
      <c r="H270" s="155"/>
      <c r="I270" s="36"/>
    </row>
    <row r="271" spans="1:9" ht="18.75" customHeight="1" x14ac:dyDescent="0.25">
      <c r="A271" s="49"/>
      <c r="B271" s="114"/>
      <c r="C271" s="18"/>
      <c r="D271" s="18"/>
      <c r="E271" s="18"/>
      <c r="F271" s="18"/>
      <c r="G271" s="19"/>
      <c r="H271" s="20"/>
      <c r="I271" s="36"/>
    </row>
    <row r="272" spans="1:9" ht="18.75" customHeight="1" x14ac:dyDescent="0.25">
      <c r="A272" s="49"/>
      <c r="B272" s="113" t="s">
        <v>70</v>
      </c>
      <c r="C272" s="17"/>
      <c r="D272" s="17"/>
      <c r="E272" s="147"/>
      <c r="F272" s="147"/>
      <c r="G272" s="148"/>
      <c r="H272" s="148"/>
      <c r="I272" s="36"/>
    </row>
    <row r="273" spans="1:10" ht="18.75" customHeight="1" x14ac:dyDescent="0.25">
      <c r="A273" s="49"/>
      <c r="B273" s="166" t="s">
        <v>163</v>
      </c>
      <c r="C273" s="152"/>
      <c r="D273" s="11">
        <v>1</v>
      </c>
      <c r="E273" s="146">
        <f>G86</f>
        <v>250000</v>
      </c>
      <c r="F273" s="147"/>
      <c r="G273" s="148">
        <f t="shared" ref="G273" si="23">D273*E273</f>
        <v>250000</v>
      </c>
      <c r="H273" s="148"/>
      <c r="I273" s="36"/>
    </row>
    <row r="274" spans="1:10" ht="18.75" customHeight="1" x14ac:dyDescent="0.25">
      <c r="A274" s="49"/>
      <c r="B274" s="166"/>
      <c r="C274" s="152"/>
      <c r="D274" s="11"/>
      <c r="E274" s="146"/>
      <c r="F274" s="147"/>
      <c r="G274" s="148"/>
      <c r="H274" s="148"/>
      <c r="I274" s="36"/>
    </row>
    <row r="275" spans="1:10" ht="18.75" customHeight="1" x14ac:dyDescent="0.25">
      <c r="A275" s="49"/>
      <c r="B275" s="166"/>
      <c r="C275" s="152"/>
      <c r="D275" s="11"/>
      <c r="E275" s="146"/>
      <c r="F275" s="147"/>
      <c r="G275" s="148"/>
      <c r="H275" s="148"/>
      <c r="I275" s="36"/>
    </row>
    <row r="276" spans="1:10" ht="18.75" customHeight="1" x14ac:dyDescent="0.25">
      <c r="A276" s="49"/>
      <c r="B276" s="166"/>
      <c r="C276" s="152"/>
      <c r="D276" s="11"/>
      <c r="E276" s="146"/>
      <c r="F276" s="147"/>
      <c r="G276" s="148"/>
      <c r="H276" s="148"/>
      <c r="I276" s="36"/>
    </row>
    <row r="277" spans="1:10" ht="18.75" customHeight="1" x14ac:dyDescent="0.25">
      <c r="A277" s="49"/>
      <c r="B277" s="153" t="s">
        <v>187</v>
      </c>
      <c r="C277" s="154"/>
      <c r="D277" s="154"/>
      <c r="E277" s="154"/>
      <c r="F277" s="154"/>
      <c r="G277" s="155">
        <f>SUM(G273:H276)</f>
        <v>250000</v>
      </c>
      <c r="H277" s="155"/>
      <c r="I277" s="36"/>
    </row>
    <row r="278" spans="1:10" ht="18.75" customHeight="1" x14ac:dyDescent="0.25">
      <c r="A278" s="49"/>
      <c r="B278" s="114"/>
      <c r="C278" s="18"/>
      <c r="D278" s="18"/>
      <c r="E278" s="18"/>
      <c r="F278" s="18"/>
      <c r="G278" s="19"/>
      <c r="H278" s="20"/>
      <c r="I278" s="36"/>
    </row>
    <row r="279" spans="1:10" ht="18.75" customHeight="1" x14ac:dyDescent="0.25">
      <c r="A279" s="49"/>
      <c r="B279" s="157" t="s">
        <v>73</v>
      </c>
      <c r="C279" s="157"/>
      <c r="D279" s="157"/>
      <c r="E279" s="157"/>
      <c r="F279" s="157"/>
      <c r="G279" s="158">
        <f>(1+$H$30/100)*(1+$H$31/100)*(G270+G277)</f>
        <v>383236.10250000004</v>
      </c>
      <c r="H279" s="158"/>
      <c r="I279" s="36"/>
    </row>
    <row r="280" spans="1:10" ht="18.75" customHeight="1" x14ac:dyDescent="0.25">
      <c r="A280" s="49"/>
      <c r="B280" s="160" t="s">
        <v>196</v>
      </c>
      <c r="C280" s="160"/>
      <c r="D280" s="160"/>
      <c r="E280" s="160"/>
      <c r="F280" s="160"/>
      <c r="G280" s="161">
        <f>ROUNDUP(R51*G279/10000,0)*10000</f>
        <v>0</v>
      </c>
      <c r="H280" s="161"/>
      <c r="I280" s="36"/>
    </row>
    <row r="281" spans="1:10" ht="18.75" customHeight="1" x14ac:dyDescent="0.25">
      <c r="A281" s="49"/>
      <c r="B281" s="75"/>
      <c r="C281" s="22"/>
      <c r="D281" s="22"/>
      <c r="E281" s="22"/>
      <c r="F281" s="22"/>
      <c r="G281" s="35"/>
      <c r="H281" s="22"/>
      <c r="I281" s="36"/>
    </row>
    <row r="282" spans="1:10" ht="18.75" customHeight="1" x14ac:dyDescent="0.25">
      <c r="A282" s="50" t="s">
        <v>174</v>
      </c>
      <c r="B282" s="115" t="s">
        <v>152</v>
      </c>
      <c r="C282" s="88"/>
      <c r="D282" s="88"/>
      <c r="E282" s="88"/>
      <c r="F282" s="88"/>
      <c r="G282" s="103"/>
      <c r="H282" s="88"/>
      <c r="I282" s="42"/>
      <c r="J282" s="16"/>
    </row>
    <row r="283" spans="1:10" ht="18.75" customHeight="1" x14ac:dyDescent="0.25">
      <c r="A283" s="50"/>
      <c r="B283" s="165" t="s">
        <v>64</v>
      </c>
      <c r="C283" s="165"/>
      <c r="D283" s="101" t="s">
        <v>68</v>
      </c>
      <c r="E283" s="165" t="s">
        <v>65</v>
      </c>
      <c r="F283" s="165"/>
      <c r="G283" s="165" t="s">
        <v>66</v>
      </c>
      <c r="H283" s="165"/>
      <c r="I283" s="42"/>
    </row>
    <row r="284" spans="1:10" ht="18.75" customHeight="1" x14ac:dyDescent="0.25">
      <c r="A284" s="49"/>
      <c r="B284" s="113" t="s">
        <v>67</v>
      </c>
      <c r="C284" s="17"/>
      <c r="D284" s="17"/>
      <c r="E284" s="147"/>
      <c r="F284" s="147"/>
      <c r="G284" s="147"/>
      <c r="H284" s="147"/>
      <c r="I284" s="36"/>
    </row>
    <row r="285" spans="1:10" ht="18.75" customHeight="1" x14ac:dyDescent="0.25">
      <c r="A285" s="49"/>
      <c r="B285" s="166" t="s">
        <v>74</v>
      </c>
      <c r="C285" s="152"/>
      <c r="D285" s="11">
        <v>0.16</v>
      </c>
      <c r="E285" s="146">
        <f>E190</f>
        <v>95000</v>
      </c>
      <c r="F285" s="147"/>
      <c r="G285" s="148">
        <f>D285*E285</f>
        <v>15200</v>
      </c>
      <c r="H285" s="148"/>
      <c r="I285" s="36"/>
    </row>
    <row r="286" spans="1:10" ht="18.75" customHeight="1" x14ac:dyDescent="0.25">
      <c r="A286" s="49"/>
      <c r="B286" s="166" t="s">
        <v>75</v>
      </c>
      <c r="C286" s="152"/>
      <c r="D286" s="11">
        <v>7.4999999999999997E-2</v>
      </c>
      <c r="E286" s="146">
        <f>E191</f>
        <v>110000</v>
      </c>
      <c r="F286" s="147"/>
      <c r="G286" s="148">
        <f t="shared" ref="G286:G288" si="24">D286*E286</f>
        <v>8250</v>
      </c>
      <c r="H286" s="148"/>
      <c r="I286" s="36"/>
    </row>
    <row r="287" spans="1:10" ht="18.75" customHeight="1" x14ac:dyDescent="0.25">
      <c r="A287" s="49"/>
      <c r="B287" s="166" t="s">
        <v>76</v>
      </c>
      <c r="C287" s="152"/>
      <c r="D287" s="11">
        <v>1.6E-2</v>
      </c>
      <c r="E287" s="146">
        <f>E192</f>
        <v>115000</v>
      </c>
      <c r="F287" s="147"/>
      <c r="G287" s="148">
        <f t="shared" si="24"/>
        <v>1840</v>
      </c>
      <c r="H287" s="148"/>
      <c r="I287" s="36"/>
    </row>
    <row r="288" spans="1:10" ht="18.75" customHeight="1" x14ac:dyDescent="0.25">
      <c r="A288" s="49"/>
      <c r="B288" s="166" t="s">
        <v>77</v>
      </c>
      <c r="C288" s="152"/>
      <c r="D288" s="11">
        <v>3.0000000000000001E-3</v>
      </c>
      <c r="E288" s="146">
        <f>E193</f>
        <v>140000</v>
      </c>
      <c r="F288" s="147"/>
      <c r="G288" s="148">
        <f t="shared" si="24"/>
        <v>420</v>
      </c>
      <c r="H288" s="148"/>
      <c r="I288" s="36"/>
    </row>
    <row r="289" spans="1:19" ht="18.75" customHeight="1" x14ac:dyDescent="0.25">
      <c r="A289" s="49"/>
      <c r="B289" s="154" t="s">
        <v>69</v>
      </c>
      <c r="C289" s="154"/>
      <c r="D289" s="154"/>
      <c r="E289" s="154"/>
      <c r="F289" s="154"/>
      <c r="G289" s="155">
        <f>SUM(G285:H288)</f>
        <v>25710</v>
      </c>
      <c r="H289" s="155"/>
      <c r="I289" s="36"/>
    </row>
    <row r="290" spans="1:19" ht="18.75" customHeight="1" x14ac:dyDescent="0.25">
      <c r="A290" s="49"/>
      <c r="B290" s="114"/>
      <c r="C290" s="18"/>
      <c r="D290" s="18"/>
      <c r="E290" s="18"/>
      <c r="F290" s="18"/>
      <c r="G290" s="19"/>
      <c r="H290" s="20"/>
      <c r="I290" s="36"/>
    </row>
    <row r="291" spans="1:19" ht="18.75" customHeight="1" x14ac:dyDescent="0.25">
      <c r="A291" s="49"/>
      <c r="B291" s="113" t="s">
        <v>70</v>
      </c>
      <c r="C291" s="17"/>
      <c r="D291" s="17"/>
      <c r="E291" s="147"/>
      <c r="F291" s="147"/>
      <c r="G291" s="148"/>
      <c r="H291" s="148"/>
      <c r="I291" s="36"/>
    </row>
    <row r="292" spans="1:19" ht="18.75" customHeight="1" x14ac:dyDescent="0.25">
      <c r="A292" s="49"/>
      <c r="B292" s="166" t="s">
        <v>82</v>
      </c>
      <c r="C292" s="152"/>
      <c r="D292" s="11">
        <v>0.15</v>
      </c>
      <c r="E292" s="146">
        <f>G78</f>
        <v>50000</v>
      </c>
      <c r="F292" s="147"/>
      <c r="G292" s="148">
        <f>D292*E292</f>
        <v>7500</v>
      </c>
      <c r="H292" s="148"/>
      <c r="I292" s="36"/>
    </row>
    <row r="293" spans="1:19" ht="18.75" customHeight="1" x14ac:dyDescent="0.25">
      <c r="A293" s="49"/>
      <c r="B293" s="166" t="s">
        <v>83</v>
      </c>
      <c r="C293" s="152"/>
      <c r="D293" s="11">
        <v>0.372</v>
      </c>
      <c r="E293" s="146">
        <f>G79</f>
        <v>67000</v>
      </c>
      <c r="F293" s="147"/>
      <c r="G293" s="148">
        <f t="shared" ref="G293:G294" si="25">D293*E293</f>
        <v>24924</v>
      </c>
      <c r="H293" s="148"/>
      <c r="I293" s="36"/>
    </row>
    <row r="294" spans="1:19" ht="18.75" customHeight="1" x14ac:dyDescent="0.25">
      <c r="A294" s="49"/>
      <c r="B294" s="166" t="s">
        <v>88</v>
      </c>
      <c r="C294" s="152"/>
      <c r="D294" s="11">
        <v>2</v>
      </c>
      <c r="E294" s="146">
        <f>G80</f>
        <v>5700</v>
      </c>
      <c r="F294" s="147"/>
      <c r="G294" s="148">
        <f t="shared" si="25"/>
        <v>11400</v>
      </c>
      <c r="H294" s="148"/>
      <c r="I294" s="36"/>
    </row>
    <row r="295" spans="1:19" ht="18.75" customHeight="1" x14ac:dyDescent="0.25">
      <c r="A295" s="49"/>
      <c r="B295" s="166"/>
      <c r="C295" s="152"/>
      <c r="D295" s="11"/>
      <c r="E295" s="146"/>
      <c r="F295" s="147"/>
      <c r="G295" s="148"/>
      <c r="H295" s="148"/>
      <c r="I295" s="36"/>
    </row>
    <row r="296" spans="1:19" ht="18.75" customHeight="1" x14ac:dyDescent="0.25">
      <c r="A296" s="49"/>
      <c r="B296" s="153" t="s">
        <v>187</v>
      </c>
      <c r="C296" s="154"/>
      <c r="D296" s="154"/>
      <c r="E296" s="154"/>
      <c r="F296" s="154"/>
      <c r="G296" s="155">
        <f>SUM(G292:H295)</f>
        <v>43824</v>
      </c>
      <c r="H296" s="155"/>
      <c r="I296" s="36"/>
    </row>
    <row r="297" spans="1:19" ht="18.75" customHeight="1" x14ac:dyDescent="0.25">
      <c r="A297" s="49"/>
      <c r="B297" s="114"/>
      <c r="C297" s="18"/>
      <c r="D297" s="18"/>
      <c r="E297" s="18"/>
      <c r="F297" s="18"/>
      <c r="G297" s="19"/>
      <c r="H297" s="20"/>
      <c r="I297" s="36"/>
      <c r="K297" s="16"/>
    </row>
    <row r="298" spans="1:19" s="16" customFormat="1" ht="18.75" customHeight="1" x14ac:dyDescent="0.25">
      <c r="A298" s="49"/>
      <c r="B298" s="157" t="s">
        <v>73</v>
      </c>
      <c r="C298" s="157"/>
      <c r="D298" s="157"/>
      <c r="E298" s="157"/>
      <c r="F298" s="157"/>
      <c r="G298" s="158">
        <f>(1+$H$30/100)*(1+$H$31/100)*(G289+G296)</f>
        <v>82971.445500000016</v>
      </c>
      <c r="H298" s="158"/>
      <c r="I298" s="36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8.75" customHeight="1" x14ac:dyDescent="0.25">
      <c r="A299" s="49"/>
      <c r="B299" s="160" t="s">
        <v>197</v>
      </c>
      <c r="C299" s="160"/>
      <c r="D299" s="160"/>
      <c r="E299" s="160"/>
      <c r="F299" s="160"/>
      <c r="G299" s="161">
        <f>ROUNDUP(2.1*H93*G298/10000,0)*10000</f>
        <v>330000</v>
      </c>
      <c r="H299" s="161"/>
      <c r="I299" s="36"/>
      <c r="M299" s="16"/>
      <c r="N299" s="16"/>
      <c r="O299" s="16"/>
      <c r="P299" s="16"/>
      <c r="Q299" s="16"/>
      <c r="R299" s="16"/>
      <c r="S299" s="16"/>
    </row>
    <row r="300" spans="1:19" ht="18.75" customHeight="1" x14ac:dyDescent="0.25">
      <c r="A300" s="49"/>
      <c r="B300" s="75"/>
      <c r="C300" s="22"/>
      <c r="D300" s="22"/>
      <c r="E300" s="22"/>
      <c r="F300" s="22"/>
      <c r="G300" s="35"/>
      <c r="H300" s="22"/>
      <c r="I300" s="36"/>
    </row>
    <row r="301" spans="1:19" ht="18.75" customHeight="1" x14ac:dyDescent="0.25">
      <c r="A301" s="50" t="s">
        <v>175</v>
      </c>
      <c r="B301" s="115" t="s">
        <v>153</v>
      </c>
      <c r="C301" s="88"/>
      <c r="D301" s="88"/>
      <c r="E301" s="88"/>
      <c r="F301" s="88"/>
      <c r="G301" s="103"/>
      <c r="H301" s="88"/>
      <c r="I301" s="42"/>
      <c r="J301" s="16"/>
    </row>
    <row r="302" spans="1:19" ht="18.75" customHeight="1" x14ac:dyDescent="0.25">
      <c r="A302" s="50"/>
      <c r="B302" s="165" t="s">
        <v>64</v>
      </c>
      <c r="C302" s="165"/>
      <c r="D302" s="101" t="s">
        <v>68</v>
      </c>
      <c r="E302" s="165" t="s">
        <v>65</v>
      </c>
      <c r="F302" s="165"/>
      <c r="G302" s="165" t="s">
        <v>66</v>
      </c>
      <c r="H302" s="165"/>
      <c r="I302" s="42"/>
    </row>
    <row r="303" spans="1:19" ht="18.75" customHeight="1" x14ac:dyDescent="0.25">
      <c r="A303" s="49"/>
      <c r="B303" s="113" t="s">
        <v>67</v>
      </c>
      <c r="C303" s="17"/>
      <c r="D303" s="17"/>
      <c r="E303" s="147"/>
      <c r="F303" s="147"/>
      <c r="G303" s="147"/>
      <c r="H303" s="147"/>
      <c r="I303" s="36"/>
    </row>
    <row r="304" spans="1:19" ht="18.75" customHeight="1" x14ac:dyDescent="0.25">
      <c r="A304" s="49"/>
      <c r="B304" s="166" t="s">
        <v>74</v>
      </c>
      <c r="C304" s="152"/>
      <c r="D304" s="11">
        <v>0.16</v>
      </c>
      <c r="E304" s="146">
        <f>E285</f>
        <v>95000</v>
      </c>
      <c r="F304" s="147"/>
      <c r="G304" s="148">
        <f>D304*E304</f>
        <v>15200</v>
      </c>
      <c r="H304" s="148"/>
      <c r="I304" s="36"/>
    </row>
    <row r="305" spans="1:19" ht="18.75" customHeight="1" x14ac:dyDescent="0.25">
      <c r="A305" s="49"/>
      <c r="B305" s="166" t="s">
        <v>75</v>
      </c>
      <c r="C305" s="152"/>
      <c r="D305" s="11">
        <v>7.4999999999999997E-2</v>
      </c>
      <c r="E305" s="146">
        <f t="shared" ref="E305:E307" si="26">E286</f>
        <v>110000</v>
      </c>
      <c r="F305" s="147"/>
      <c r="G305" s="148">
        <f t="shared" ref="G305:G307" si="27">D305*E305</f>
        <v>8250</v>
      </c>
      <c r="H305" s="148"/>
      <c r="I305" s="36"/>
      <c r="L305" s="16"/>
    </row>
    <row r="306" spans="1:19" ht="18.75" customHeight="1" x14ac:dyDescent="0.25">
      <c r="A306" s="49"/>
      <c r="B306" s="166" t="s">
        <v>76</v>
      </c>
      <c r="C306" s="152"/>
      <c r="D306" s="11">
        <v>1.6E-2</v>
      </c>
      <c r="E306" s="146">
        <f t="shared" si="26"/>
        <v>115000</v>
      </c>
      <c r="F306" s="147"/>
      <c r="G306" s="148">
        <f t="shared" si="27"/>
        <v>1840</v>
      </c>
      <c r="H306" s="148"/>
      <c r="I306" s="36"/>
    </row>
    <row r="307" spans="1:19" ht="18.75" customHeight="1" x14ac:dyDescent="0.25">
      <c r="A307" s="49"/>
      <c r="B307" s="166" t="s">
        <v>77</v>
      </c>
      <c r="C307" s="152"/>
      <c r="D307" s="11">
        <v>3.0000000000000001E-3</v>
      </c>
      <c r="E307" s="146">
        <f t="shared" si="26"/>
        <v>140000</v>
      </c>
      <c r="F307" s="147"/>
      <c r="G307" s="148">
        <f t="shared" si="27"/>
        <v>420</v>
      </c>
      <c r="H307" s="148"/>
      <c r="I307" s="36"/>
    </row>
    <row r="308" spans="1:19" ht="18.75" customHeight="1" x14ac:dyDescent="0.25">
      <c r="A308" s="49"/>
      <c r="B308" s="154" t="s">
        <v>69</v>
      </c>
      <c r="C308" s="154"/>
      <c r="D308" s="154"/>
      <c r="E308" s="154"/>
      <c r="F308" s="154"/>
      <c r="G308" s="155">
        <f>SUM(G304:H307)</f>
        <v>25710</v>
      </c>
      <c r="H308" s="155"/>
      <c r="I308" s="36"/>
    </row>
    <row r="309" spans="1:19" ht="18.75" customHeight="1" x14ac:dyDescent="0.25">
      <c r="A309" s="49"/>
      <c r="B309" s="114"/>
      <c r="C309" s="18"/>
      <c r="D309" s="18"/>
      <c r="E309" s="18"/>
      <c r="F309" s="18"/>
      <c r="G309" s="19"/>
      <c r="H309" s="20"/>
      <c r="I309" s="36"/>
    </row>
    <row r="310" spans="1:19" ht="18.75" customHeight="1" x14ac:dyDescent="0.25">
      <c r="A310" s="49"/>
      <c r="B310" s="113" t="s">
        <v>70</v>
      </c>
      <c r="C310" s="17"/>
      <c r="D310" s="17"/>
      <c r="E310" s="147"/>
      <c r="F310" s="147"/>
      <c r="G310" s="148"/>
      <c r="H310" s="148"/>
      <c r="I310" s="36"/>
    </row>
    <row r="311" spans="1:19" ht="18.75" customHeight="1" x14ac:dyDescent="0.25">
      <c r="A311" s="49"/>
      <c r="B311" s="166" t="s">
        <v>82</v>
      </c>
      <c r="C311" s="152"/>
      <c r="D311" s="11">
        <v>0.15</v>
      </c>
      <c r="E311" s="146">
        <f>E292</f>
        <v>50000</v>
      </c>
      <c r="F311" s="147"/>
      <c r="G311" s="148">
        <f>D311*E311</f>
        <v>7500</v>
      </c>
      <c r="H311" s="148"/>
      <c r="I311" s="36"/>
    </row>
    <row r="312" spans="1:19" ht="18.75" customHeight="1" x14ac:dyDescent="0.25">
      <c r="A312" s="49"/>
      <c r="B312" s="166" t="s">
        <v>83</v>
      </c>
      <c r="C312" s="152"/>
      <c r="D312" s="11">
        <v>0.372</v>
      </c>
      <c r="E312" s="146">
        <f t="shared" ref="E312:E313" si="28">E293</f>
        <v>67000</v>
      </c>
      <c r="F312" s="147"/>
      <c r="G312" s="148">
        <f t="shared" ref="G312:G313" si="29">D312*E312</f>
        <v>24924</v>
      </c>
      <c r="H312" s="148"/>
      <c r="I312" s="36"/>
    </row>
    <row r="313" spans="1:19" ht="18.75" customHeight="1" x14ac:dyDescent="0.25">
      <c r="A313" s="49"/>
      <c r="B313" s="166" t="s">
        <v>88</v>
      </c>
      <c r="C313" s="152"/>
      <c r="D313" s="11">
        <v>2</v>
      </c>
      <c r="E313" s="146">
        <f t="shared" si="28"/>
        <v>5700</v>
      </c>
      <c r="F313" s="147"/>
      <c r="G313" s="148">
        <f t="shared" si="29"/>
        <v>11400</v>
      </c>
      <c r="H313" s="148"/>
      <c r="I313" s="36"/>
    </row>
    <row r="314" spans="1:19" ht="18.75" customHeight="1" x14ac:dyDescent="0.25">
      <c r="A314" s="49"/>
      <c r="B314" s="166"/>
      <c r="C314" s="152"/>
      <c r="D314" s="11"/>
      <c r="E314" s="146"/>
      <c r="F314" s="147"/>
      <c r="G314" s="148"/>
      <c r="H314" s="148"/>
      <c r="I314" s="36"/>
    </row>
    <row r="315" spans="1:19" ht="18.75" customHeight="1" x14ac:dyDescent="0.25">
      <c r="A315" s="49"/>
      <c r="B315" s="153" t="s">
        <v>187</v>
      </c>
      <c r="C315" s="154"/>
      <c r="D315" s="154"/>
      <c r="E315" s="154"/>
      <c r="F315" s="154"/>
      <c r="G315" s="155">
        <f>SUM(G311:H314)</f>
        <v>43824</v>
      </c>
      <c r="H315" s="155"/>
      <c r="I315" s="36"/>
    </row>
    <row r="316" spans="1:19" ht="18.75" customHeight="1" x14ac:dyDescent="0.25">
      <c r="A316" s="49"/>
      <c r="B316" s="114"/>
      <c r="C316" s="18"/>
      <c r="D316" s="18"/>
      <c r="E316" s="18"/>
      <c r="F316" s="18"/>
      <c r="G316" s="19"/>
      <c r="H316" s="20"/>
      <c r="I316" s="36"/>
      <c r="K316" s="16"/>
    </row>
    <row r="317" spans="1:19" s="16" customFormat="1" ht="18.75" customHeight="1" x14ac:dyDescent="0.25">
      <c r="A317" s="49"/>
      <c r="B317" s="157" t="s">
        <v>73</v>
      </c>
      <c r="C317" s="157"/>
      <c r="D317" s="157"/>
      <c r="E317" s="157"/>
      <c r="F317" s="157"/>
      <c r="G317" s="158">
        <f>(1+$H$30/100)*(1+$H$31/100)*(G308+G315)</f>
        <v>82971.445500000016</v>
      </c>
      <c r="H317" s="158"/>
      <c r="I317" s="36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8.75" customHeight="1" x14ac:dyDescent="0.25">
      <c r="A318" s="49"/>
      <c r="B318" s="160" t="s">
        <v>198</v>
      </c>
      <c r="C318" s="160"/>
      <c r="D318" s="160"/>
      <c r="E318" s="160"/>
      <c r="F318" s="160"/>
      <c r="G318" s="161">
        <f>ROUNDUP(H107*G317/10000,0)*10000</f>
        <v>220000</v>
      </c>
      <c r="H318" s="161"/>
      <c r="I318" s="36"/>
      <c r="M318" s="16"/>
      <c r="N318" s="16"/>
      <c r="O318" s="16"/>
      <c r="P318" s="16"/>
      <c r="Q318" s="16"/>
      <c r="R318" s="16"/>
      <c r="S318" s="16"/>
    </row>
    <row r="319" spans="1:19" ht="18.75" customHeight="1" x14ac:dyDescent="0.25">
      <c r="A319" s="49"/>
      <c r="B319" s="75"/>
      <c r="C319" s="22"/>
      <c r="D319" s="22"/>
      <c r="E319" s="22"/>
      <c r="F319" s="22"/>
      <c r="G319" s="35"/>
      <c r="H319" s="22"/>
      <c r="I319" s="36"/>
    </row>
    <row r="320" spans="1:19" ht="18.75" customHeight="1" x14ac:dyDescent="0.25">
      <c r="A320" s="111"/>
      <c r="B320" s="116"/>
      <c r="C320" s="43"/>
      <c r="D320" s="43"/>
      <c r="E320" s="43"/>
      <c r="F320" s="43"/>
      <c r="G320" s="117"/>
      <c r="H320" s="43"/>
      <c r="I320" s="44"/>
    </row>
    <row r="324" spans="12:12" ht="18.75" customHeight="1" x14ac:dyDescent="0.25">
      <c r="L324" s="16"/>
    </row>
  </sheetData>
  <sortState xmlns:xlrd2="http://schemas.microsoft.com/office/spreadsheetml/2017/richdata2" ref="B76:I86">
    <sortCondition ref="B72:B77"/>
  </sortState>
  <mergeCells count="479">
    <mergeCell ref="R61:S61"/>
    <mergeCell ref="R62:S62"/>
    <mergeCell ref="R63:S63"/>
    <mergeCell ref="R64:S64"/>
    <mergeCell ref="B317:F317"/>
    <mergeCell ref="G317:H317"/>
    <mergeCell ref="B318:F318"/>
    <mergeCell ref="G318:H318"/>
    <mergeCell ref="B314:C314"/>
    <mergeCell ref="E314:F314"/>
    <mergeCell ref="G314:H314"/>
    <mergeCell ref="B315:F315"/>
    <mergeCell ref="G315:H315"/>
    <mergeCell ref="B312:C312"/>
    <mergeCell ref="E312:F312"/>
    <mergeCell ref="G312:H312"/>
    <mergeCell ref="B313:C313"/>
    <mergeCell ref="E313:F313"/>
    <mergeCell ref="G313:H313"/>
    <mergeCell ref="E310:F310"/>
    <mergeCell ref="G310:H310"/>
    <mergeCell ref="B311:C311"/>
    <mergeCell ref="E311:F311"/>
    <mergeCell ref="G311:H311"/>
    <mergeCell ref="B307:C307"/>
    <mergeCell ref="E307:F307"/>
    <mergeCell ref="G307:H307"/>
    <mergeCell ref="B308:F308"/>
    <mergeCell ref="G308:H308"/>
    <mergeCell ref="B305:C305"/>
    <mergeCell ref="E305:F305"/>
    <mergeCell ref="G305:H305"/>
    <mergeCell ref="B306:C306"/>
    <mergeCell ref="E306:F306"/>
    <mergeCell ref="G306:H306"/>
    <mergeCell ref="E303:F303"/>
    <mergeCell ref="G303:H303"/>
    <mergeCell ref="B304:C304"/>
    <mergeCell ref="E304:F304"/>
    <mergeCell ref="G304:H304"/>
    <mergeCell ref="B302:C302"/>
    <mergeCell ref="E302:F302"/>
    <mergeCell ref="G302:H302"/>
    <mergeCell ref="B298:F298"/>
    <mergeCell ref="G298:H298"/>
    <mergeCell ref="B299:F299"/>
    <mergeCell ref="G299:H299"/>
    <mergeCell ref="B286:C286"/>
    <mergeCell ref="E286:F286"/>
    <mergeCell ref="G286:H286"/>
    <mergeCell ref="B287:C287"/>
    <mergeCell ref="E287:F287"/>
    <mergeCell ref="G287:H287"/>
    <mergeCell ref="E284:F284"/>
    <mergeCell ref="G284:H284"/>
    <mergeCell ref="B285:C285"/>
    <mergeCell ref="E285:F285"/>
    <mergeCell ref="G285:H285"/>
    <mergeCell ref="E291:F291"/>
    <mergeCell ref="G291:H291"/>
    <mergeCell ref="B292:C292"/>
    <mergeCell ref="E292:F292"/>
    <mergeCell ref="G292:H292"/>
    <mergeCell ref="B288:C288"/>
    <mergeCell ref="E288:F288"/>
    <mergeCell ref="G288:H288"/>
    <mergeCell ref="B289:F289"/>
    <mergeCell ref="G289:H289"/>
    <mergeCell ref="B295:C295"/>
    <mergeCell ref="E295:F295"/>
    <mergeCell ref="G295:H295"/>
    <mergeCell ref="B296:F296"/>
    <mergeCell ref="G296:H296"/>
    <mergeCell ref="B293:C293"/>
    <mergeCell ref="E293:F293"/>
    <mergeCell ref="G293:H293"/>
    <mergeCell ref="B294:C294"/>
    <mergeCell ref="E294:F294"/>
    <mergeCell ref="G294:H294"/>
    <mergeCell ref="B203:F203"/>
    <mergeCell ref="G203:H203"/>
    <mergeCell ref="B204:F204"/>
    <mergeCell ref="G204:H204"/>
    <mergeCell ref="B283:C283"/>
    <mergeCell ref="E283:F283"/>
    <mergeCell ref="G283:H283"/>
    <mergeCell ref="B200:C200"/>
    <mergeCell ref="E200:F200"/>
    <mergeCell ref="G200:H200"/>
    <mergeCell ref="B201:F201"/>
    <mergeCell ref="G201:H201"/>
    <mergeCell ref="E215:F215"/>
    <mergeCell ref="G215:H215"/>
    <mergeCell ref="B216:C216"/>
    <mergeCell ref="E216:F216"/>
    <mergeCell ref="G216:H216"/>
    <mergeCell ref="B209:C209"/>
    <mergeCell ref="E209:F209"/>
    <mergeCell ref="G209:H209"/>
    <mergeCell ref="B210:C210"/>
    <mergeCell ref="E210:F210"/>
    <mergeCell ref="G210:H210"/>
    <mergeCell ref="B211:C211"/>
    <mergeCell ref="B198:C198"/>
    <mergeCell ref="E198:F198"/>
    <mergeCell ref="G198:H198"/>
    <mergeCell ref="B199:C199"/>
    <mergeCell ref="E199:F199"/>
    <mergeCell ref="G199:H199"/>
    <mergeCell ref="E196:F196"/>
    <mergeCell ref="G196:H196"/>
    <mergeCell ref="B197:C197"/>
    <mergeCell ref="E197:F197"/>
    <mergeCell ref="G197:H197"/>
    <mergeCell ref="B193:C193"/>
    <mergeCell ref="E193:F193"/>
    <mergeCell ref="G193:H193"/>
    <mergeCell ref="B194:F194"/>
    <mergeCell ref="G194:H194"/>
    <mergeCell ref="B191:C191"/>
    <mergeCell ref="E191:F191"/>
    <mergeCell ref="G191:H191"/>
    <mergeCell ref="B192:C192"/>
    <mergeCell ref="E192:F192"/>
    <mergeCell ref="G192:H192"/>
    <mergeCell ref="E189:F189"/>
    <mergeCell ref="G189:H189"/>
    <mergeCell ref="B190:C190"/>
    <mergeCell ref="E190:F190"/>
    <mergeCell ref="G190:H190"/>
    <mergeCell ref="B184:F184"/>
    <mergeCell ref="G184:H184"/>
    <mergeCell ref="B185:F185"/>
    <mergeCell ref="G185:H185"/>
    <mergeCell ref="B188:C188"/>
    <mergeCell ref="E188:F188"/>
    <mergeCell ref="G188:H188"/>
    <mergeCell ref="B181:C181"/>
    <mergeCell ref="E181:F181"/>
    <mergeCell ref="G181:H181"/>
    <mergeCell ref="B182:F182"/>
    <mergeCell ref="G182:H182"/>
    <mergeCell ref="B179:C179"/>
    <mergeCell ref="E179:F179"/>
    <mergeCell ref="G179:H179"/>
    <mergeCell ref="B180:C180"/>
    <mergeCell ref="E180:F180"/>
    <mergeCell ref="G180:H180"/>
    <mergeCell ref="E177:F177"/>
    <mergeCell ref="G177:H177"/>
    <mergeCell ref="B178:C178"/>
    <mergeCell ref="E178:F178"/>
    <mergeCell ref="G178:H178"/>
    <mergeCell ref="B174:C174"/>
    <mergeCell ref="E174:F174"/>
    <mergeCell ref="G174:H174"/>
    <mergeCell ref="B175:F175"/>
    <mergeCell ref="G175:H175"/>
    <mergeCell ref="B172:C172"/>
    <mergeCell ref="E172:F172"/>
    <mergeCell ref="G172:H172"/>
    <mergeCell ref="B173:C173"/>
    <mergeCell ref="E173:F173"/>
    <mergeCell ref="G173:H173"/>
    <mergeCell ref="E170:F170"/>
    <mergeCell ref="G170:H170"/>
    <mergeCell ref="B171:C171"/>
    <mergeCell ref="E171:F171"/>
    <mergeCell ref="G171:H171"/>
    <mergeCell ref="B165:F165"/>
    <mergeCell ref="G165:H165"/>
    <mergeCell ref="B166:F166"/>
    <mergeCell ref="G166:H166"/>
    <mergeCell ref="B169:C169"/>
    <mergeCell ref="E169:F169"/>
    <mergeCell ref="G169:H169"/>
    <mergeCell ref="B162:C162"/>
    <mergeCell ref="E162:F162"/>
    <mergeCell ref="G162:H162"/>
    <mergeCell ref="B163:F163"/>
    <mergeCell ref="G163:H163"/>
    <mergeCell ref="B160:C160"/>
    <mergeCell ref="E160:F160"/>
    <mergeCell ref="G160:H160"/>
    <mergeCell ref="B161:C161"/>
    <mergeCell ref="E161:F161"/>
    <mergeCell ref="G161:H161"/>
    <mergeCell ref="B156:F156"/>
    <mergeCell ref="G156:H156"/>
    <mergeCell ref="E158:F158"/>
    <mergeCell ref="G158:H158"/>
    <mergeCell ref="B159:C159"/>
    <mergeCell ref="E159:F159"/>
    <mergeCell ref="G159:H159"/>
    <mergeCell ref="B154:C154"/>
    <mergeCell ref="E154:F154"/>
    <mergeCell ref="G154:H154"/>
    <mergeCell ref="B155:C155"/>
    <mergeCell ref="E155:F155"/>
    <mergeCell ref="G155:H155"/>
    <mergeCell ref="B152:C152"/>
    <mergeCell ref="E152:F152"/>
    <mergeCell ref="G152:H152"/>
    <mergeCell ref="B153:C153"/>
    <mergeCell ref="E153:F153"/>
    <mergeCell ref="G153:H153"/>
    <mergeCell ref="E120:F120"/>
    <mergeCell ref="G120:H120"/>
    <mergeCell ref="E113:F113"/>
    <mergeCell ref="E114:F114"/>
    <mergeCell ref="B150:C150"/>
    <mergeCell ref="E150:F150"/>
    <mergeCell ref="G150:H150"/>
    <mergeCell ref="E151:F151"/>
    <mergeCell ref="G151:H151"/>
    <mergeCell ref="G126:H126"/>
    <mergeCell ref="G127:H127"/>
    <mergeCell ref="B126:F126"/>
    <mergeCell ref="B127:F127"/>
    <mergeCell ref="G136:H136"/>
    <mergeCell ref="E138:F138"/>
    <mergeCell ref="G138:H138"/>
    <mergeCell ref="B139:C139"/>
    <mergeCell ref="E139:F139"/>
    <mergeCell ref="G139:H139"/>
    <mergeCell ref="B140:C140"/>
    <mergeCell ref="E140:F140"/>
    <mergeCell ref="G140:H140"/>
    <mergeCell ref="B141:C141"/>
    <mergeCell ref="E141:F141"/>
    <mergeCell ref="R60:S60"/>
    <mergeCell ref="R65:S65"/>
    <mergeCell ref="R66:S66"/>
    <mergeCell ref="E115:F115"/>
    <mergeCell ref="E116:F116"/>
    <mergeCell ref="G111:H111"/>
    <mergeCell ref="G112:H112"/>
    <mergeCell ref="G113:H113"/>
    <mergeCell ref="G114:H114"/>
    <mergeCell ref="G115:H115"/>
    <mergeCell ref="G116:H116"/>
    <mergeCell ref="G78:H78"/>
    <mergeCell ref="G79:H79"/>
    <mergeCell ref="G80:H80"/>
    <mergeCell ref="G76:H76"/>
    <mergeCell ref="G77:H77"/>
    <mergeCell ref="G72:H72"/>
    <mergeCell ref="G73:H73"/>
    <mergeCell ref="G87:H87"/>
    <mergeCell ref="G88:H88"/>
    <mergeCell ref="G89:H89"/>
    <mergeCell ref="H68:I68"/>
    <mergeCell ref="H69:I69"/>
    <mergeCell ref="E111:F111"/>
    <mergeCell ref="B207:C207"/>
    <mergeCell ref="E207:F207"/>
    <mergeCell ref="G207:H207"/>
    <mergeCell ref="E208:F208"/>
    <mergeCell ref="G208:H208"/>
    <mergeCell ref="L25:S25"/>
    <mergeCell ref="B1:F1"/>
    <mergeCell ref="E54:F54"/>
    <mergeCell ref="G54:H54"/>
    <mergeCell ref="G59:H59"/>
    <mergeCell ref="H66:I66"/>
    <mergeCell ref="H67:I67"/>
    <mergeCell ref="L1:P1"/>
    <mergeCell ref="R27:S27"/>
    <mergeCell ref="R28:S28"/>
    <mergeCell ref="R32:S32"/>
    <mergeCell ref="R33:S33"/>
    <mergeCell ref="R34:S34"/>
    <mergeCell ref="R35:S35"/>
    <mergeCell ref="R29:S29"/>
    <mergeCell ref="E59:F59"/>
    <mergeCell ref="R57:S57"/>
    <mergeCell ref="R58:S58"/>
    <mergeCell ref="R59:S59"/>
    <mergeCell ref="E211:F211"/>
    <mergeCell ref="G211:H211"/>
    <mergeCell ref="B220:F220"/>
    <mergeCell ref="G220:H220"/>
    <mergeCell ref="B222:F222"/>
    <mergeCell ref="G222:H222"/>
    <mergeCell ref="B223:F223"/>
    <mergeCell ref="G223:H223"/>
    <mergeCell ref="G83:H83"/>
    <mergeCell ref="B212:C212"/>
    <mergeCell ref="E212:F212"/>
    <mergeCell ref="G212:H212"/>
    <mergeCell ref="B213:F213"/>
    <mergeCell ref="G213:H213"/>
    <mergeCell ref="B133:C133"/>
    <mergeCell ref="E133:F133"/>
    <mergeCell ref="G133:H133"/>
    <mergeCell ref="B134:C134"/>
    <mergeCell ref="E134:F134"/>
    <mergeCell ref="G134:H134"/>
    <mergeCell ref="B135:C135"/>
    <mergeCell ref="E135:F135"/>
    <mergeCell ref="G135:H135"/>
    <mergeCell ref="B136:F136"/>
    <mergeCell ref="B226:C226"/>
    <mergeCell ref="E226:F226"/>
    <mergeCell ref="G226:H226"/>
    <mergeCell ref="B217:C217"/>
    <mergeCell ref="E217:F217"/>
    <mergeCell ref="G217:H217"/>
    <mergeCell ref="B218:C218"/>
    <mergeCell ref="E218:F218"/>
    <mergeCell ref="G218:H218"/>
    <mergeCell ref="B219:C219"/>
    <mergeCell ref="E219:F219"/>
    <mergeCell ref="G219:H219"/>
    <mergeCell ref="E234:F234"/>
    <mergeCell ref="G234:H234"/>
    <mergeCell ref="B235:C235"/>
    <mergeCell ref="E235:F235"/>
    <mergeCell ref="G235:H235"/>
    <mergeCell ref="E227:F227"/>
    <mergeCell ref="G227:H227"/>
    <mergeCell ref="B228:C228"/>
    <mergeCell ref="E228:F228"/>
    <mergeCell ref="G228:H228"/>
    <mergeCell ref="B229:C229"/>
    <mergeCell ref="E229:F229"/>
    <mergeCell ref="G229:H229"/>
    <mergeCell ref="B230:C230"/>
    <mergeCell ref="E230:F230"/>
    <mergeCell ref="G230:H230"/>
    <mergeCell ref="B239:F239"/>
    <mergeCell ref="G239:H239"/>
    <mergeCell ref="B241:F241"/>
    <mergeCell ref="G241:H241"/>
    <mergeCell ref="B242:F242"/>
    <mergeCell ref="G242:H242"/>
    <mergeCell ref="G84:H84"/>
    <mergeCell ref="B245:C245"/>
    <mergeCell ref="E245:F245"/>
    <mergeCell ref="G245:H245"/>
    <mergeCell ref="B236:C236"/>
    <mergeCell ref="E236:F236"/>
    <mergeCell ref="G236:H236"/>
    <mergeCell ref="B237:C237"/>
    <mergeCell ref="E237:F237"/>
    <mergeCell ref="G237:H237"/>
    <mergeCell ref="B238:C238"/>
    <mergeCell ref="E238:F238"/>
    <mergeCell ref="G238:H238"/>
    <mergeCell ref="B231:C231"/>
    <mergeCell ref="E231:F231"/>
    <mergeCell ref="G231:H231"/>
    <mergeCell ref="B232:F232"/>
    <mergeCell ref="G232:H232"/>
    <mergeCell ref="E253:F253"/>
    <mergeCell ref="G253:H253"/>
    <mergeCell ref="B254:C254"/>
    <mergeCell ref="E254:F254"/>
    <mergeCell ref="G254:H254"/>
    <mergeCell ref="E246:F246"/>
    <mergeCell ref="G246:H246"/>
    <mergeCell ref="B247:C247"/>
    <mergeCell ref="E247:F247"/>
    <mergeCell ref="G247:H247"/>
    <mergeCell ref="B248:C248"/>
    <mergeCell ref="E248:F248"/>
    <mergeCell ref="G248:H248"/>
    <mergeCell ref="B249:C249"/>
    <mergeCell ref="E249:F249"/>
    <mergeCell ref="G249:H249"/>
    <mergeCell ref="B258:F258"/>
    <mergeCell ref="G258:H258"/>
    <mergeCell ref="B260:F260"/>
    <mergeCell ref="G260:H260"/>
    <mergeCell ref="B261:F261"/>
    <mergeCell ref="G261:H261"/>
    <mergeCell ref="G85:H85"/>
    <mergeCell ref="B264:C264"/>
    <mergeCell ref="E264:F264"/>
    <mergeCell ref="G264:H264"/>
    <mergeCell ref="B255:C255"/>
    <mergeCell ref="E255:F255"/>
    <mergeCell ref="G255:H255"/>
    <mergeCell ref="B256:C256"/>
    <mergeCell ref="E256:F256"/>
    <mergeCell ref="G256:H256"/>
    <mergeCell ref="B257:C257"/>
    <mergeCell ref="E257:F257"/>
    <mergeCell ref="G257:H257"/>
    <mergeCell ref="B250:C250"/>
    <mergeCell ref="E250:F250"/>
    <mergeCell ref="G250:H250"/>
    <mergeCell ref="B251:F251"/>
    <mergeCell ref="G251:H251"/>
    <mergeCell ref="E273:F273"/>
    <mergeCell ref="G273:H273"/>
    <mergeCell ref="E265:F265"/>
    <mergeCell ref="G265:H265"/>
    <mergeCell ref="B266:C266"/>
    <mergeCell ref="E266:F266"/>
    <mergeCell ref="G266:H266"/>
    <mergeCell ref="B267:C267"/>
    <mergeCell ref="E267:F267"/>
    <mergeCell ref="G267:H267"/>
    <mergeCell ref="B268:C268"/>
    <mergeCell ref="E268:F268"/>
    <mergeCell ref="G268:H268"/>
    <mergeCell ref="B277:F277"/>
    <mergeCell ref="G277:H277"/>
    <mergeCell ref="B279:F279"/>
    <mergeCell ref="G279:H279"/>
    <mergeCell ref="B280:F280"/>
    <mergeCell ref="G280:H280"/>
    <mergeCell ref="G86:H86"/>
    <mergeCell ref="B274:C274"/>
    <mergeCell ref="E274:F274"/>
    <mergeCell ref="G274:H274"/>
    <mergeCell ref="B275:C275"/>
    <mergeCell ref="E275:F275"/>
    <mergeCell ref="G275:H275"/>
    <mergeCell ref="B276:C276"/>
    <mergeCell ref="E276:F276"/>
    <mergeCell ref="G276:H276"/>
    <mergeCell ref="B269:C269"/>
    <mergeCell ref="E269:F269"/>
    <mergeCell ref="G269:H269"/>
    <mergeCell ref="B270:F270"/>
    <mergeCell ref="G270:H270"/>
    <mergeCell ref="E272:F272"/>
    <mergeCell ref="G272:H272"/>
    <mergeCell ref="B273:C273"/>
    <mergeCell ref="B144:F144"/>
    <mergeCell ref="G144:H144"/>
    <mergeCell ref="B146:F146"/>
    <mergeCell ref="G146:H146"/>
    <mergeCell ref="B147:F147"/>
    <mergeCell ref="G147:H147"/>
    <mergeCell ref="G23:H23"/>
    <mergeCell ref="B130:C130"/>
    <mergeCell ref="E130:F130"/>
    <mergeCell ref="G130:H130"/>
    <mergeCell ref="E131:F131"/>
    <mergeCell ref="G131:H131"/>
    <mergeCell ref="B132:C132"/>
    <mergeCell ref="E132:F132"/>
    <mergeCell ref="G132:H132"/>
    <mergeCell ref="G81:H81"/>
    <mergeCell ref="G82:H82"/>
    <mergeCell ref="B111:C111"/>
    <mergeCell ref="E112:F112"/>
    <mergeCell ref="B124:F124"/>
    <mergeCell ref="G124:H124"/>
    <mergeCell ref="B113:C113"/>
    <mergeCell ref="B114:C114"/>
    <mergeCell ref="B115:C115"/>
    <mergeCell ref="B142:C142"/>
    <mergeCell ref="E142:F142"/>
    <mergeCell ref="G142:H142"/>
    <mergeCell ref="G74:H74"/>
    <mergeCell ref="G75:H75"/>
    <mergeCell ref="G141:H141"/>
    <mergeCell ref="B143:C143"/>
    <mergeCell ref="E143:F143"/>
    <mergeCell ref="G143:H143"/>
    <mergeCell ref="B116:C116"/>
    <mergeCell ref="B120:C120"/>
    <mergeCell ref="B121:C121"/>
    <mergeCell ref="B122:C122"/>
    <mergeCell ref="B123:C123"/>
    <mergeCell ref="E121:F121"/>
    <mergeCell ref="G121:H121"/>
    <mergeCell ref="E122:F122"/>
    <mergeCell ref="G122:H122"/>
    <mergeCell ref="E123:F123"/>
    <mergeCell ref="G123:H123"/>
    <mergeCell ref="B117:F117"/>
    <mergeCell ref="G117:H117"/>
    <mergeCell ref="E119:F119"/>
    <mergeCell ref="G119:H119"/>
  </mergeCells>
  <phoneticPr fontId="10" type="noConversion"/>
  <conditionalFormatting sqref="H25:H27">
    <cfRule type="containsText" dxfId="3" priority="3" operator="containsText" text="[ TIDAK ]">
      <formula>NOT(ISERROR(SEARCH("[ TIDAK ]",H25)))</formula>
    </cfRule>
    <cfRule type="containsText" dxfId="2" priority="4" operator="containsText" text="[ YA ]">
      <formula>NOT(ISERROR(SEARCH("[ YA ]",H25)))</formula>
    </cfRule>
  </conditionalFormatting>
  <conditionalFormatting sqref="R57:S66">
    <cfRule type="colorScale" priority="1">
      <colorScale>
        <cfvo type="min"/>
        <cfvo type="max"/>
        <color theme="0"/>
        <color theme="5"/>
      </colorScale>
    </cfRule>
  </conditionalFormatting>
  <dataValidations count="2">
    <dataValidation type="list" allowBlank="1" showInputMessage="1" showErrorMessage="1" sqref="H25:H27" xr:uid="{70873195-3806-4B6F-A14F-30DEFE426D86}">
      <formula1>"[ YA ],[ TIDAK ]"</formula1>
    </dataValidation>
    <dataValidation type="list" allowBlank="1" showInputMessage="1" showErrorMessage="1" sqref="G23:H23" xr:uid="{6A7EE2A9-3EA1-4BE5-AFDC-F5FCF4534D41}">
      <formula1>"Pintu Plywood,Pintu Panel"</formula1>
    </dataValidation>
  </dataValidations>
  <pageMargins left="0.7" right="0.7" top="0.75" bottom="0.75" header="0.3" footer="0.3"/>
  <pageSetup orientation="portrait" r:id="rId1"/>
  <ignoredErrors>
    <ignoredError sqref="G159:H165 H166 G178:H183 H185 G197:H203 H204 H184 G254:H260 H26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439B-3CDE-4A15-ABC0-852565D1723F}">
  <dimension ref="A1:T50"/>
  <sheetViews>
    <sheetView showGridLines="0" workbookViewId="0">
      <selection activeCell="N7" sqref="N7"/>
    </sheetView>
  </sheetViews>
  <sheetFormatPr defaultRowHeight="15" x14ac:dyDescent="0.25"/>
  <sheetData>
    <row r="1" spans="1:20" x14ac:dyDescent="0.25">
      <c r="A1" s="2">
        <v>0.02</v>
      </c>
      <c r="B1" s="2">
        <v>55</v>
      </c>
      <c r="C1" s="2">
        <f>MAX(B4:C8)</f>
        <v>2.2000000000000002</v>
      </c>
      <c r="D1" s="1">
        <v>0.17</v>
      </c>
      <c r="E1" s="1"/>
      <c r="F1" s="1"/>
      <c r="G1" s="1" t="s">
        <v>214</v>
      </c>
      <c r="H1" s="2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">
        <v>0.01</v>
      </c>
      <c r="B2" s="2">
        <f>MAX(B4:B8)</f>
        <v>1.1000000000000001</v>
      </c>
      <c r="C2" s="2">
        <f>MAX(C4:C8)</f>
        <v>2.2000000000000002</v>
      </c>
      <c r="D2" s="1">
        <v>0.14000000000000001</v>
      </c>
      <c r="E2" s="1"/>
      <c r="F2" s="1"/>
      <c r="G2" s="1" t="s">
        <v>213</v>
      </c>
      <c r="H2" s="2">
        <v>0.06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2">
        <v>0.03</v>
      </c>
      <c r="B3" s="2" t="s">
        <v>199</v>
      </c>
      <c r="C3" s="2" t="s">
        <v>200</v>
      </c>
      <c r="D3" s="2" t="s">
        <v>199</v>
      </c>
      <c r="E3" s="2" t="s">
        <v>200</v>
      </c>
      <c r="F3" s="1"/>
      <c r="G3" s="1" t="s">
        <v>215</v>
      </c>
      <c r="H3" s="2">
        <v>0.2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24">
        <v>1</v>
      </c>
      <c r="B4" s="124">
        <v>0</v>
      </c>
      <c r="C4" s="124">
        <v>0</v>
      </c>
      <c r="D4" s="126">
        <f>B4*$B$1/$C$1-0.5*$B$1*$B$2/$C$1</f>
        <v>-13.75</v>
      </c>
      <c r="E4" s="126">
        <f>C4*$B$1/$C$1-0.5*$B$1*$C$2/$C$1</f>
        <v>-27.5</v>
      </c>
      <c r="F4" s="1"/>
      <c r="G4" s="1" t="s">
        <v>216</v>
      </c>
      <c r="H4" s="2">
        <v>0.05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24">
        <v>2</v>
      </c>
      <c r="B5" s="124">
        <f>B4</f>
        <v>0</v>
      </c>
      <c r="C5" s="124">
        <f>'Input &amp; Process'!H97/1000</f>
        <v>2.2000000000000002</v>
      </c>
      <c r="D5" s="126">
        <f>B5*$B$1/$C$1-0.5*$B$1*$B$2/$C$1</f>
        <v>-13.75</v>
      </c>
      <c r="E5" s="126">
        <f>C5*$B$1/$C$1-0.5*$B$1*$C$2/$C$1</f>
        <v>27.5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24">
        <v>3</v>
      </c>
      <c r="B6" s="124">
        <f>'Input &amp; Process'!H98/1000</f>
        <v>1.1000000000000001</v>
      </c>
      <c r="C6" s="124">
        <f>C5</f>
        <v>2.2000000000000002</v>
      </c>
      <c r="D6" s="126">
        <f>B6*$B$1/$C$1-0.5*$B$1*$B$2/$C$1</f>
        <v>13.75</v>
      </c>
      <c r="E6" s="126">
        <f>C6*$B$1/$C$1-0.5*$B$1*$C$2/$C$1</f>
        <v>27.5</v>
      </c>
      <c r="F6" s="1"/>
      <c r="G6" s="1" t="s">
        <v>217</v>
      </c>
      <c r="H6" s="1">
        <v>2.5000000000000001E-2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124">
        <v>4</v>
      </c>
      <c r="B7" s="124">
        <f>B6</f>
        <v>1.1000000000000001</v>
      </c>
      <c r="C7" s="124">
        <v>0</v>
      </c>
      <c r="D7" s="126">
        <f>B7*$B$1/$C$1-0.5*$B$1*$B$2/$C$1</f>
        <v>13.75</v>
      </c>
      <c r="E7" s="126">
        <f>C7*$B$1/$C$1-0.5*$B$1*$C$2/$C$1</f>
        <v>-27.5</v>
      </c>
      <c r="F7" s="1"/>
      <c r="G7" s="1" t="s">
        <v>218</v>
      </c>
      <c r="H7" s="1">
        <v>0.18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24">
        <v>1</v>
      </c>
      <c r="B8" s="124">
        <f>B4</f>
        <v>0</v>
      </c>
      <c r="C8" s="124">
        <f>C4</f>
        <v>0</v>
      </c>
      <c r="D8" s="126">
        <f>B8*$B$1/$C$1-0.5*$B$1*$B$2/$C$1</f>
        <v>-13.75</v>
      </c>
      <c r="E8" s="126">
        <f>C8*$B$1/$C$1-0.5*$B$1*$C$2/$C$1</f>
        <v>-27.5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25">
        <v>5</v>
      </c>
      <c r="B9" s="125">
        <f>B4+'Input &amp; Process'!F57/1000</f>
        <v>0.1</v>
      </c>
      <c r="C9" s="125">
        <f>C8</f>
        <v>0</v>
      </c>
      <c r="D9" s="127">
        <f>B9*$B$1/$C$1-0.5*$B$1*$B$2/$C$1</f>
        <v>-11.25</v>
      </c>
      <c r="E9" s="127">
        <f>C9*$B$1/$C$1-0.5*$B$1*$C$2/$C$1</f>
        <v>-27.5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25">
        <v>6</v>
      </c>
      <c r="B10" s="125">
        <f>B9</f>
        <v>0.1</v>
      </c>
      <c r="C10" s="125">
        <f>C5-'Input &amp; Process'!H57/1000</f>
        <v>2.1</v>
      </c>
      <c r="D10" s="127">
        <f>B10*$B$1/$C$1-0.5*$B$1*$B$2/$C$1</f>
        <v>-11.25</v>
      </c>
      <c r="E10" s="127">
        <f>C10*$B$1/$C$1-0.5*$B$1*$C$2/$C$1</f>
        <v>24.999999999999993</v>
      </c>
      <c r="F10" s="1"/>
      <c r="G10" s="1"/>
      <c r="H10" s="1"/>
      <c r="I10" s="1"/>
      <c r="J10" s="100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25">
        <v>7</v>
      </c>
      <c r="B11" s="125">
        <f>B6-'Input &amp; Process'!F57/1000</f>
        <v>1</v>
      </c>
      <c r="C11" s="125">
        <f>C10</f>
        <v>2.1</v>
      </c>
      <c r="D11" s="127">
        <f>B11*$B$1/$C$1-0.5*$B$1*$B$2/$C$1</f>
        <v>11.249999999999996</v>
      </c>
      <c r="E11" s="127">
        <f>C11*$B$1/$C$1-0.5*$B$1*$C$2/$C$1</f>
        <v>24.999999999999993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25">
        <v>8</v>
      </c>
      <c r="B12" s="125">
        <f>B11</f>
        <v>1</v>
      </c>
      <c r="C12" s="125">
        <v>0</v>
      </c>
      <c r="D12" s="127">
        <f>B12*$B$1/$C$1-0.5*$B$1*$B$2/$C$1</f>
        <v>11.249999999999996</v>
      </c>
      <c r="E12" s="127">
        <f>C12*$B$1/$C$1-0.5*$B$1*$C$2/$C$1</f>
        <v>-27.5</v>
      </c>
      <c r="F12" s="1"/>
      <c r="G12" s="1"/>
      <c r="H12" s="1"/>
      <c r="I12" s="1"/>
      <c r="J12" s="100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24">
        <v>6</v>
      </c>
      <c r="B13" s="124">
        <f>B10</f>
        <v>0.1</v>
      </c>
      <c r="C13" s="124">
        <f>C10</f>
        <v>2.1</v>
      </c>
      <c r="D13" s="126">
        <f>B13*$B$1/$C$1-0.5*$B$1*$B$2/$C$1</f>
        <v>-11.25</v>
      </c>
      <c r="E13" s="126">
        <f>C13*$B$1/$C$1-0.5*$B$1*$C$2/$C$1</f>
        <v>24.999999999999993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24" t="s">
        <v>201</v>
      </c>
      <c r="B14" s="124">
        <f>B13-A1</f>
        <v>0.08</v>
      </c>
      <c r="C14" s="124">
        <f>C13+A1</f>
        <v>2.12</v>
      </c>
      <c r="D14" s="126">
        <f>B14*$B$1/$C$1-0.5*$B$1*$B$2/$C$1</f>
        <v>-11.75</v>
      </c>
      <c r="E14" s="126">
        <f>C14*$B$1/$C$1-0.5*$B$1*$C$2/$C$1</f>
        <v>25.5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24" t="s">
        <v>203</v>
      </c>
      <c r="B15" s="124">
        <f>B5</f>
        <v>0</v>
      </c>
      <c r="C15" s="124">
        <f>C14</f>
        <v>2.12</v>
      </c>
      <c r="D15" s="126">
        <f>B15*$B$1/$C$1-0.5*$B$1*$B$2/$C$1</f>
        <v>-13.75</v>
      </c>
      <c r="E15" s="126">
        <f>C15*$B$1/$C$1-0.5*$B$1*$C$2/$C$1</f>
        <v>25.5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25">
        <v>7</v>
      </c>
      <c r="B16" s="125">
        <f>B11</f>
        <v>1</v>
      </c>
      <c r="C16" s="125">
        <f>C11</f>
        <v>2.1</v>
      </c>
      <c r="D16" s="127">
        <f>B16*$B$1/$C$1-0.5*$B$1*$B$2/$C$1</f>
        <v>11.249999999999996</v>
      </c>
      <c r="E16" s="127">
        <f>C16*$B$1/$C$1-0.5*$B$1*$C$2/$C$1</f>
        <v>24.999999999999993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25" t="s">
        <v>202</v>
      </c>
      <c r="B17" s="125">
        <f>B16+A1</f>
        <v>1.02</v>
      </c>
      <c r="C17" s="125">
        <f>C16+A1</f>
        <v>2.12</v>
      </c>
      <c r="D17" s="127">
        <f>B17*$B$1/$C$1-0.5*$B$1*$B$2/$C$1</f>
        <v>11.75</v>
      </c>
      <c r="E17" s="127">
        <f>C17*$B$1/$C$1-0.5*$B$1*$C$2/$C$1</f>
        <v>25.5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25" t="s">
        <v>204</v>
      </c>
      <c r="B18" s="125">
        <f>B6</f>
        <v>1.1000000000000001</v>
      </c>
      <c r="C18" s="125">
        <f>C17</f>
        <v>2.12</v>
      </c>
      <c r="D18" s="127">
        <f>B18*$B$1/$C$1-0.5*$B$1*$B$2/$C$1</f>
        <v>13.75</v>
      </c>
      <c r="E18" s="127">
        <f>C18*$B$1/$C$1-0.5*$B$1*$C$2/$C$1</f>
        <v>25.5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28">
        <v>9</v>
      </c>
      <c r="B19" s="129">
        <f>B9+A2</f>
        <v>0.11</v>
      </c>
      <c r="C19" s="129">
        <f>C9</f>
        <v>0</v>
      </c>
      <c r="D19" s="130">
        <f>B19*$B$1/$C$1-0.5*$B$1*$B$2/$C$1</f>
        <v>-11</v>
      </c>
      <c r="E19" s="131">
        <f>C19*$B$1/$C$1-0.5*$B$1*$C$2/$C$1</f>
        <v>-27.5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32">
        <v>10</v>
      </c>
      <c r="B20" s="133">
        <f>B19</f>
        <v>0.11</v>
      </c>
      <c r="C20" s="133">
        <f>C10-A2</f>
        <v>2.0900000000000003</v>
      </c>
      <c r="D20" s="134">
        <f>B20*$B$1/$C$1-0.5*$B$1*$B$2/$C$1</f>
        <v>-11</v>
      </c>
      <c r="E20" s="135">
        <f>C20*$B$1/$C$1-0.5*$B$1*$C$2/$C$1</f>
        <v>24.75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32">
        <v>11</v>
      </c>
      <c r="B21" s="133">
        <f>B11-A2</f>
        <v>0.99</v>
      </c>
      <c r="C21" s="133">
        <f>C20</f>
        <v>2.0900000000000003</v>
      </c>
      <c r="D21" s="134">
        <f>B21*$B$1/$C$1-0.5*$B$1*$B$2/$C$1</f>
        <v>11</v>
      </c>
      <c r="E21" s="135">
        <f>C21*$B$1/$C$1-0.5*$B$1*$C$2/$C$1</f>
        <v>24.75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32">
        <v>12</v>
      </c>
      <c r="B22" s="133">
        <f>B21</f>
        <v>0.99</v>
      </c>
      <c r="C22" s="133">
        <f>C19</f>
        <v>0</v>
      </c>
      <c r="D22" s="134">
        <f>B22*$B$1/$C$1-0.5*$B$1*$B$2/$C$1</f>
        <v>11</v>
      </c>
      <c r="E22" s="135">
        <f>C22*$B$1/$C$1-0.5*$B$1*$C$2/$C$1</f>
        <v>-27.5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36">
        <v>13</v>
      </c>
      <c r="B23" s="137">
        <f>B9+D1*(B12-B9)</f>
        <v>0.253</v>
      </c>
      <c r="C23" s="137">
        <f>C9+D2*(C10-C9)</f>
        <v>0.29400000000000004</v>
      </c>
      <c r="D23" s="138">
        <f>B23*$B$1/$C$1-0.5*$B$1*$B$2/$C$1</f>
        <v>-7.4249999999999998</v>
      </c>
      <c r="E23" s="139">
        <f>C23*$B$1/$C$1-0.5*$B$1*$C$2/$C$1</f>
        <v>-20.149999999999999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36">
        <v>14</v>
      </c>
      <c r="B24" s="137">
        <f>B23</f>
        <v>0.253</v>
      </c>
      <c r="C24" s="137">
        <f>C10-D2*(C10-C9)</f>
        <v>1.806</v>
      </c>
      <c r="D24" s="138">
        <f>B24*$B$1/$C$1-0.5*$B$1*$B$2/$C$1</f>
        <v>-7.4249999999999998</v>
      </c>
      <c r="E24" s="139">
        <f>C24*$B$1/$C$1-0.5*$B$1*$C$2/$C$1</f>
        <v>17.649999999999999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36">
        <v>15</v>
      </c>
      <c r="B25" s="137">
        <f>B11-D1*(B12-B9)</f>
        <v>0.84699999999999998</v>
      </c>
      <c r="C25" s="137">
        <f>C24</f>
        <v>1.806</v>
      </c>
      <c r="D25" s="138">
        <f>B25*$B$1/$C$1-0.5*$B$1*$B$2/$C$1</f>
        <v>7.4249999999999972</v>
      </c>
      <c r="E25" s="139">
        <f>C25*$B$1/$C$1-0.5*$B$1*$C$2/$C$1</f>
        <v>17.649999999999999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36">
        <v>16</v>
      </c>
      <c r="B26" s="137">
        <f>B25</f>
        <v>0.84699999999999998</v>
      </c>
      <c r="C26" s="137">
        <f>C23</f>
        <v>0.29400000000000004</v>
      </c>
      <c r="D26" s="138">
        <f>B26*$B$1/$C$1-0.5*$B$1*$B$2/$C$1</f>
        <v>7.4249999999999972</v>
      </c>
      <c r="E26" s="139">
        <f>C26*$B$1/$C$1-0.5*$B$1*$C$2/$C$1</f>
        <v>-20.149999999999999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36">
        <v>13</v>
      </c>
      <c r="B27" s="137">
        <f>B23</f>
        <v>0.253</v>
      </c>
      <c r="C27" s="137">
        <f>C23</f>
        <v>0.29400000000000004</v>
      </c>
      <c r="D27" s="138">
        <f>B27*$B$1/$C$1-0.5*$B$1*$B$2/$C$1</f>
        <v>-7.4249999999999998</v>
      </c>
      <c r="E27" s="139">
        <f>C27*$B$1/$C$1-0.5*$B$1*$C$2/$C$1</f>
        <v>-20.149999999999999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32">
        <v>13</v>
      </c>
      <c r="B28" s="133">
        <f>B27</f>
        <v>0.253</v>
      </c>
      <c r="C28" s="133">
        <f>C27</f>
        <v>0.29400000000000004</v>
      </c>
      <c r="D28" s="134">
        <f>B28*$B$1/$C$1-0.5*$B$1*$B$2/$C$1</f>
        <v>-7.4249999999999998</v>
      </c>
      <c r="E28" s="135">
        <f>C28*$B$1/$C$1-0.5*$B$1*$C$2/$C$1</f>
        <v>-20.149999999999999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32" t="s">
        <v>205</v>
      </c>
      <c r="B29" s="133">
        <f>B28-A3</f>
        <v>0.223</v>
      </c>
      <c r="C29" s="133">
        <f>C28-A3</f>
        <v>0.26400000000000001</v>
      </c>
      <c r="D29" s="134">
        <f>B29*$B$1/$C$1-0.5*$B$1*$B$2/$C$1</f>
        <v>-8.1750000000000007</v>
      </c>
      <c r="E29" s="135">
        <f>C29*$B$1/$C$1-0.5*$B$1*$C$2/$C$1</f>
        <v>-20.9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32" t="s">
        <v>206</v>
      </c>
      <c r="B30" s="133">
        <f>B29</f>
        <v>0.223</v>
      </c>
      <c r="C30" s="133">
        <f>C19</f>
        <v>0</v>
      </c>
      <c r="D30" s="134">
        <f>B30*$B$1/$C$1-0.5*$B$1*$B$2/$C$1</f>
        <v>-8.1750000000000007</v>
      </c>
      <c r="E30" s="135">
        <f>C30*$B$1/$C$1-0.5*$B$1*$C$2/$C$1</f>
        <v>-27.5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36">
        <v>16</v>
      </c>
      <c r="B31" s="137">
        <f>B26</f>
        <v>0.84699999999999998</v>
      </c>
      <c r="C31" s="137">
        <f>C26</f>
        <v>0.29400000000000004</v>
      </c>
      <c r="D31" s="138">
        <f>B31*$B$1/$C$1-0.5*$B$1*$B$2/$C$1</f>
        <v>7.4249999999999972</v>
      </c>
      <c r="E31" s="139">
        <f>C31*$B$1/$C$1-0.5*$B$1*$C$2/$C$1</f>
        <v>-20.149999999999999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36" t="s">
        <v>207</v>
      </c>
      <c r="B32" s="137">
        <f>B31+A3</f>
        <v>0.877</v>
      </c>
      <c r="C32" s="137">
        <f>C31-A3</f>
        <v>0.26400000000000001</v>
      </c>
      <c r="D32" s="138">
        <f>B32*$B$1/$C$1-0.5*$B$1*$B$2/$C$1</f>
        <v>8.1749999999999972</v>
      </c>
      <c r="E32" s="139">
        <f>C32*$B$1/$C$1-0.5*$B$1*$C$2/$C$1</f>
        <v>-20.9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36" t="s">
        <v>208</v>
      </c>
      <c r="B33" s="137">
        <f>B32</f>
        <v>0.877</v>
      </c>
      <c r="C33" s="137">
        <f>C22</f>
        <v>0</v>
      </c>
      <c r="D33" s="138">
        <f>B33*$B$1/$C$1-0.5*$B$1*$B$2/$C$1</f>
        <v>8.1749999999999972</v>
      </c>
      <c r="E33" s="139">
        <f>C33*$B$1/$C$1-0.5*$B$1*$C$2/$C$1</f>
        <v>-27.5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32">
        <v>14</v>
      </c>
      <c r="B34" s="133">
        <f>B24</f>
        <v>0.253</v>
      </c>
      <c r="C34" s="133">
        <f>C24</f>
        <v>1.806</v>
      </c>
      <c r="D34" s="134">
        <f>B34*$B$1/$C$1-0.5*$B$1*$B$2/$C$1</f>
        <v>-7.4249999999999998</v>
      </c>
      <c r="E34" s="135">
        <f>C34*$B$1/$C$1-0.5*$B$1*$C$2/$C$1</f>
        <v>17.649999999999999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32" t="s">
        <v>209</v>
      </c>
      <c r="B35" s="133">
        <f>B34-A3</f>
        <v>0.223</v>
      </c>
      <c r="C35" s="133">
        <f>C34+A3</f>
        <v>1.8360000000000001</v>
      </c>
      <c r="D35" s="134">
        <f>B35*$B$1/$C$1-0.5*$B$1*$B$2/$C$1</f>
        <v>-8.1750000000000007</v>
      </c>
      <c r="E35" s="135">
        <f>C35*$B$1/$C$1-0.5*$B$1*$C$2/$C$1</f>
        <v>18.399999999999999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32" t="s">
        <v>210</v>
      </c>
      <c r="B36" s="133">
        <f>B35</f>
        <v>0.223</v>
      </c>
      <c r="C36" s="133">
        <f>C20</f>
        <v>2.0900000000000003</v>
      </c>
      <c r="D36" s="134">
        <f>B36*$B$1/$C$1-0.5*$B$1*$B$2/$C$1</f>
        <v>-8.1750000000000007</v>
      </c>
      <c r="E36" s="135">
        <f>C36*$B$1/$C$1-0.5*$B$1*$C$2/$C$1</f>
        <v>24.75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36">
        <v>15</v>
      </c>
      <c r="B37" s="137">
        <f>B25</f>
        <v>0.84699999999999998</v>
      </c>
      <c r="C37" s="137">
        <f>C25</f>
        <v>1.806</v>
      </c>
      <c r="D37" s="138">
        <f>B37*$B$1/$C$1-0.5*$B$1*$B$2/$C$1</f>
        <v>7.4249999999999972</v>
      </c>
      <c r="E37" s="139">
        <f>C37*$B$1/$C$1-0.5*$B$1*$C$2/$C$1</f>
        <v>17.649999999999999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36" t="s">
        <v>211</v>
      </c>
      <c r="B38" s="137">
        <f>B37+A3</f>
        <v>0.877</v>
      </c>
      <c r="C38" s="137">
        <f>C37+A3</f>
        <v>1.8360000000000001</v>
      </c>
      <c r="D38" s="138">
        <f>B38*$B$1/$C$1-0.5*$B$1*$B$2/$C$1</f>
        <v>8.1749999999999972</v>
      </c>
      <c r="E38" s="139">
        <f>C38*$B$1/$C$1-0.5*$B$1*$C$2/$C$1</f>
        <v>18.399999999999999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36" t="s">
        <v>212</v>
      </c>
      <c r="B39" s="137">
        <f>B38</f>
        <v>0.877</v>
      </c>
      <c r="C39" s="137">
        <f>C36</f>
        <v>2.0900000000000003</v>
      </c>
      <c r="D39" s="138">
        <f>B39*$B$1/$C$1-0.5*$B$1*$B$2/$C$1</f>
        <v>8.1749999999999972</v>
      </c>
      <c r="E39" s="139">
        <f>C39*$B$1/$C$1-0.5*$B$1*$C$2/$C$1</f>
        <v>24.75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32">
        <v>17</v>
      </c>
      <c r="B40" s="133">
        <f>B21-H2-H4</f>
        <v>0.87999999999999989</v>
      </c>
      <c r="C40" s="133">
        <f>H1</f>
        <v>1</v>
      </c>
      <c r="D40" s="133">
        <f>B40*$B$1/$C$1-0.5*$B$1*$B$2/$C$1</f>
        <v>8.2499999999999929</v>
      </c>
      <c r="E40" s="140">
        <f>C40*$B$1/$C$1-0.5*$B$1*$C$2/$C$1</f>
        <v>-2.5000000000000036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32">
        <v>18</v>
      </c>
      <c r="B41" s="133">
        <f>B40</f>
        <v>0.87999999999999989</v>
      </c>
      <c r="C41" s="133">
        <f>C40+H3</f>
        <v>1.2</v>
      </c>
      <c r="D41" s="133">
        <f>B41*$B$1/$C$1-0.5*$B$1*$B$2/$C$1</f>
        <v>8.2499999999999929</v>
      </c>
      <c r="E41" s="140">
        <f>C41*$B$1/$C$1-0.5*$B$1*$C$2/$C$1</f>
        <v>2.4999999999999964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32">
        <v>19</v>
      </c>
      <c r="B42" s="133">
        <f>B41+H2</f>
        <v>0.94</v>
      </c>
      <c r="C42" s="133">
        <f>C41</f>
        <v>1.2</v>
      </c>
      <c r="D42" s="133">
        <f>B42*$B$1/$C$1-0.5*$B$1*$B$2/$C$1</f>
        <v>9.7499999999999964</v>
      </c>
      <c r="E42" s="140">
        <f>C42*$B$1/$C$1-0.5*$B$1*$C$2/$C$1</f>
        <v>2.4999999999999964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32">
        <v>20</v>
      </c>
      <c r="B43" s="133">
        <f>B42</f>
        <v>0.94</v>
      </c>
      <c r="C43" s="133">
        <f>C40</f>
        <v>1</v>
      </c>
      <c r="D43" s="133">
        <f>B43*$B$1/$C$1-0.5*$B$1*$B$2/$C$1</f>
        <v>9.7499999999999964</v>
      </c>
      <c r="E43" s="140">
        <f>C43*$B$1/$C$1-0.5*$B$1*$C$2/$C$1</f>
        <v>-2.5000000000000036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32">
        <v>17</v>
      </c>
      <c r="B44" s="133">
        <f>B40</f>
        <v>0.87999999999999989</v>
      </c>
      <c r="C44" s="133">
        <f>C40</f>
        <v>1</v>
      </c>
      <c r="D44" s="133">
        <f>B44*$B$1/$C$1-0.5*$B$1*$B$2/$C$1</f>
        <v>8.2499999999999929</v>
      </c>
      <c r="E44" s="140">
        <f>C44*$B$1/$C$1-0.5*$B$1*$C$2/$C$1</f>
        <v>-2.5000000000000036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36">
        <v>21</v>
      </c>
      <c r="B45" s="137">
        <f>B40-H7+H2-0.01</f>
        <v>0.75</v>
      </c>
      <c r="C45" s="137">
        <f>C40+H3-H6-0.04</f>
        <v>1.135</v>
      </c>
      <c r="D45" s="137">
        <f>B45*$B$1/$C$1-0.5*$B$1*$B$2/$C$1</f>
        <v>5</v>
      </c>
      <c r="E45" s="141">
        <f>C45*$B$1/$C$1-0.5*$B$1*$C$2/$C$1</f>
        <v>0.87499999999999645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36">
        <v>22</v>
      </c>
      <c r="B46" s="137">
        <f>B45</f>
        <v>0.75</v>
      </c>
      <c r="C46" s="137">
        <f>C45+H6</f>
        <v>1.1599999999999999</v>
      </c>
      <c r="D46" s="137">
        <f>B46*$B$1/$C$1-0.5*$B$1*$B$2/$C$1</f>
        <v>5</v>
      </c>
      <c r="E46" s="141">
        <f>C46*$B$1/$C$1-0.5*$B$1*$C$2/$C$1</f>
        <v>1.4999999999999964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36">
        <v>23</v>
      </c>
      <c r="B47" s="137">
        <f>B46+H7</f>
        <v>0.92999999999999994</v>
      </c>
      <c r="C47" s="137">
        <f>C46</f>
        <v>1.1599999999999999</v>
      </c>
      <c r="D47" s="137">
        <f>B47*$B$1/$C$1-0.5*$B$1*$B$2/$C$1</f>
        <v>9.4999999999999964</v>
      </c>
      <c r="E47" s="141">
        <f>C47*$B$1/$C$1-0.5*$B$1*$C$2/$C$1</f>
        <v>1.4999999999999964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36">
        <v>24</v>
      </c>
      <c r="B48" s="137">
        <f>B47</f>
        <v>0.92999999999999994</v>
      </c>
      <c r="C48" s="137">
        <f>C45</f>
        <v>1.135</v>
      </c>
      <c r="D48" s="137">
        <f>B48*$B$1/$C$1-0.5*$B$1*$B$2/$C$1</f>
        <v>9.4999999999999964</v>
      </c>
      <c r="E48" s="141">
        <f>C48*$B$1/$C$1-0.5*$B$1*$C$2/$C$1</f>
        <v>0.87499999999999645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42">
        <v>21</v>
      </c>
      <c r="B49" s="143">
        <f>B45</f>
        <v>0.75</v>
      </c>
      <c r="C49" s="143">
        <f>C45</f>
        <v>1.135</v>
      </c>
      <c r="D49" s="143">
        <f>B49*$B$1/$C$1-0.5*$B$1*$B$2/$C$1</f>
        <v>5</v>
      </c>
      <c r="E49" s="144">
        <f>C49*$B$1/$C$1-0.5*$B$1*$C$2/$C$1</f>
        <v>0.87499999999999645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87F4-96CC-4D30-95C8-931DFB113635}">
  <sheetPr>
    <tabColor theme="5"/>
  </sheetPr>
  <dimension ref="A1:N414"/>
  <sheetViews>
    <sheetView showGridLines="0" tabSelected="1" view="pageLayout" topLeftCell="A140" zoomScaleNormal="100" workbookViewId="0">
      <selection activeCell="C146" sqref="C146"/>
    </sheetView>
  </sheetViews>
  <sheetFormatPr defaultRowHeight="18.75" customHeight="1" x14ac:dyDescent="0.25"/>
  <cols>
    <col min="1" max="1" width="7.140625" style="106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81" t="s">
        <v>219</v>
      </c>
      <c r="B1" s="181"/>
      <c r="C1" s="181"/>
      <c r="D1" s="181"/>
      <c r="E1" s="181"/>
      <c r="F1" s="181"/>
      <c r="G1" s="181"/>
      <c r="H1" s="181"/>
      <c r="I1" s="181"/>
      <c r="J1" s="182"/>
      <c r="K1" s="182"/>
      <c r="L1" s="182"/>
      <c r="M1" s="182"/>
      <c r="N1" s="182"/>
    </row>
    <row r="2" spans="1:14" ht="18.75" customHeight="1" x14ac:dyDescent="0.25">
      <c r="A2" s="183"/>
      <c r="D2" s="183"/>
      <c r="E2" s="183"/>
      <c r="F2" s="183"/>
      <c r="G2" s="183"/>
      <c r="H2" s="183"/>
      <c r="I2" s="183"/>
      <c r="J2" s="182"/>
      <c r="K2" s="182"/>
      <c r="L2" s="182"/>
      <c r="M2" s="182"/>
      <c r="N2" s="182"/>
    </row>
    <row r="3" spans="1:14" ht="37.5" customHeight="1" x14ac:dyDescent="0.25">
      <c r="A3" s="184"/>
      <c r="B3" s="184"/>
      <c r="C3" s="184"/>
      <c r="D3" s="185" t="s">
        <v>220</v>
      </c>
      <c r="F3" s="186" t="s">
        <v>226</v>
      </c>
      <c r="G3" s="187"/>
      <c r="H3" s="187"/>
      <c r="I3" s="188"/>
      <c r="J3" s="182"/>
      <c r="K3" s="182"/>
      <c r="L3" s="182"/>
      <c r="M3" s="182"/>
      <c r="N3" s="182"/>
    </row>
    <row r="4" spans="1:14" ht="18.75" customHeight="1" x14ac:dyDescent="0.25">
      <c r="A4" s="184"/>
      <c r="B4" s="184"/>
      <c r="C4" s="184"/>
      <c r="D4" s="185" t="s">
        <v>221</v>
      </c>
      <c r="F4" s="189" t="s">
        <v>222</v>
      </c>
      <c r="G4" s="190"/>
      <c r="H4" s="190"/>
      <c r="I4" s="191"/>
      <c r="J4" s="182"/>
      <c r="K4" s="182"/>
      <c r="L4" s="182"/>
      <c r="M4" s="182"/>
      <c r="N4" s="182"/>
    </row>
    <row r="5" spans="1:14" ht="18.75" customHeight="1" x14ac:dyDescent="0.25">
      <c r="A5" s="184"/>
      <c r="B5" s="184"/>
      <c r="C5" s="184"/>
      <c r="D5" s="185" t="s">
        <v>223</v>
      </c>
      <c r="F5" s="192" t="s">
        <v>224</v>
      </c>
      <c r="G5" s="190"/>
      <c r="H5" s="190"/>
      <c r="I5" s="191"/>
      <c r="J5" s="182"/>
      <c r="K5" s="182"/>
      <c r="L5" s="182"/>
      <c r="M5" s="182"/>
      <c r="N5" s="182"/>
    </row>
    <row r="6" spans="1:14" ht="18.75" customHeight="1" x14ac:dyDescent="0.25">
      <c r="A6" s="184"/>
      <c r="B6" s="184"/>
      <c r="C6" s="184"/>
      <c r="D6" s="185" t="s">
        <v>225</v>
      </c>
      <c r="F6" s="193" t="s">
        <v>123</v>
      </c>
      <c r="G6" s="190"/>
      <c r="H6" s="190"/>
      <c r="I6" s="191"/>
      <c r="J6" s="182"/>
      <c r="K6" s="182"/>
      <c r="L6" s="182"/>
      <c r="M6" s="182"/>
      <c r="N6" s="182"/>
    </row>
    <row r="8" spans="1:14" ht="18.75" customHeight="1" x14ac:dyDescent="0.25">
      <c r="A8" s="194" t="s">
        <v>5</v>
      </c>
      <c r="B8" s="67" t="s">
        <v>6</v>
      </c>
      <c r="C8" s="68"/>
      <c r="D8" s="68"/>
      <c r="E8" s="68"/>
      <c r="F8" s="68"/>
      <c r="G8" s="69"/>
      <c r="H8" s="68"/>
      <c r="I8" s="195"/>
    </row>
    <row r="9" spans="1:14" ht="18.75" customHeight="1" x14ac:dyDescent="0.25">
      <c r="A9" s="210" t="s">
        <v>7</v>
      </c>
      <c r="B9" s="30" t="s">
        <v>8</v>
      </c>
      <c r="C9" s="31"/>
      <c r="D9" s="31"/>
      <c r="E9" s="31"/>
      <c r="F9" s="31"/>
      <c r="G9" s="32"/>
      <c r="H9" s="31"/>
      <c r="I9" s="31"/>
    </row>
    <row r="10" spans="1:14" ht="18.75" customHeight="1" x14ac:dyDescent="0.25">
      <c r="A10" s="38"/>
      <c r="B10" s="34"/>
      <c r="C10" s="22"/>
      <c r="D10" s="22"/>
      <c r="E10" s="22"/>
      <c r="F10" s="22"/>
      <c r="G10" s="35"/>
      <c r="H10" s="22"/>
      <c r="I10" s="22"/>
    </row>
    <row r="11" spans="1:14" ht="18.75" customHeight="1" x14ac:dyDescent="0.25">
      <c r="A11" s="38"/>
      <c r="B11" s="34"/>
      <c r="C11" s="22"/>
      <c r="D11" s="22"/>
      <c r="E11" s="22"/>
      <c r="F11" s="22"/>
      <c r="G11" s="35"/>
      <c r="H11" s="22"/>
      <c r="I11" s="22"/>
    </row>
    <row r="12" spans="1:14" ht="18.75" customHeight="1" x14ac:dyDescent="0.25">
      <c r="A12" s="38"/>
      <c r="B12" s="34"/>
      <c r="C12" s="22"/>
      <c r="D12" s="22"/>
      <c r="E12" s="22"/>
      <c r="F12" s="22"/>
      <c r="G12" s="35"/>
      <c r="H12" s="22"/>
      <c r="I12" s="22"/>
    </row>
    <row r="13" spans="1:14" ht="18.75" customHeight="1" x14ac:dyDescent="0.25">
      <c r="A13" s="38"/>
      <c r="B13" s="34"/>
      <c r="C13" s="22"/>
      <c r="D13" s="22"/>
      <c r="E13" s="22"/>
      <c r="F13" s="22"/>
      <c r="G13" s="35"/>
      <c r="H13" s="22"/>
      <c r="I13" s="22"/>
    </row>
    <row r="14" spans="1:14" ht="18.75" customHeight="1" x14ac:dyDescent="0.25">
      <c r="A14" s="38"/>
      <c r="B14" s="34"/>
      <c r="C14" s="22"/>
      <c r="D14" s="22"/>
      <c r="E14" s="22"/>
      <c r="F14" s="22"/>
      <c r="G14" s="35"/>
      <c r="H14" s="22"/>
      <c r="I14" s="22"/>
    </row>
    <row r="15" spans="1:14" ht="18.75" customHeight="1" x14ac:dyDescent="0.25">
      <c r="A15" s="38"/>
      <c r="B15" s="34"/>
      <c r="C15" s="22"/>
      <c r="D15" s="22"/>
      <c r="E15" s="22"/>
      <c r="F15" s="22"/>
      <c r="G15" s="35"/>
      <c r="H15" s="22"/>
      <c r="I15" s="22"/>
    </row>
    <row r="16" spans="1:14" ht="18.75" customHeight="1" x14ac:dyDescent="0.25">
      <c r="A16" s="38"/>
      <c r="B16" s="34"/>
      <c r="C16" s="22"/>
      <c r="D16" s="22"/>
      <c r="E16" s="22"/>
      <c r="F16" s="22"/>
      <c r="G16" s="35"/>
      <c r="H16" s="22"/>
      <c r="I16" s="22"/>
    </row>
    <row r="17" spans="1:9" ht="18.75" customHeight="1" x14ac:dyDescent="0.25">
      <c r="A17" s="38"/>
      <c r="B17" s="34"/>
      <c r="C17" s="22"/>
      <c r="D17" s="22"/>
      <c r="E17" s="22"/>
      <c r="F17" s="22"/>
      <c r="G17" s="35"/>
      <c r="H17" s="22"/>
      <c r="I17" s="22"/>
    </row>
    <row r="18" spans="1:9" ht="18.75" customHeight="1" x14ac:dyDescent="0.25">
      <c r="A18" s="38"/>
      <c r="B18" s="34"/>
      <c r="C18" s="22"/>
      <c r="D18" s="22"/>
      <c r="E18" s="22"/>
      <c r="F18" s="22"/>
      <c r="G18" s="35"/>
      <c r="H18" s="22"/>
      <c r="I18" s="22"/>
    </row>
    <row r="19" spans="1:9" ht="18.75" customHeight="1" x14ac:dyDescent="0.25">
      <c r="A19" s="38"/>
      <c r="B19" s="34"/>
      <c r="C19" s="22"/>
      <c r="D19" s="22"/>
      <c r="E19" s="22"/>
      <c r="F19" s="22"/>
      <c r="G19" s="35"/>
      <c r="H19" s="22"/>
      <c r="I19" s="22"/>
    </row>
    <row r="20" spans="1:9" ht="18.75" customHeight="1" x14ac:dyDescent="0.25">
      <c r="A20" s="38"/>
      <c r="B20" s="34"/>
      <c r="C20" s="22"/>
      <c r="D20" s="22"/>
      <c r="E20" s="22"/>
      <c r="F20" s="22"/>
      <c r="G20" s="35"/>
      <c r="H20" s="22"/>
      <c r="I20" s="22"/>
    </row>
    <row r="21" spans="1:9" ht="18.75" customHeight="1" x14ac:dyDescent="0.25">
      <c r="A21" s="38"/>
      <c r="B21" s="34"/>
      <c r="C21" s="22"/>
      <c r="D21" s="22"/>
      <c r="E21" s="22"/>
      <c r="F21" s="22"/>
      <c r="G21" s="35"/>
      <c r="H21" s="22"/>
      <c r="I21" s="22"/>
    </row>
    <row r="22" spans="1:9" ht="18.75" customHeight="1" x14ac:dyDescent="0.25">
      <c r="A22" s="38"/>
      <c r="B22" s="34"/>
      <c r="C22" s="22"/>
      <c r="D22" s="22"/>
      <c r="E22" s="22"/>
      <c r="F22" s="22"/>
      <c r="G22" s="35"/>
      <c r="H22" s="22"/>
      <c r="I22" s="22"/>
    </row>
    <row r="23" spans="1:9" ht="18.75" customHeight="1" x14ac:dyDescent="0.25">
      <c r="A23" s="38"/>
      <c r="B23" s="34"/>
      <c r="C23" s="22"/>
      <c r="D23" s="22"/>
      <c r="E23" s="22"/>
      <c r="F23" s="22"/>
      <c r="G23" s="35"/>
      <c r="H23" s="22"/>
      <c r="I23" s="22"/>
    </row>
    <row r="24" spans="1:9" ht="18.75" customHeight="1" x14ac:dyDescent="0.25">
      <c r="A24" s="38"/>
      <c r="B24" s="34" t="s">
        <v>139</v>
      </c>
      <c r="C24" s="22"/>
      <c r="D24" s="22"/>
      <c r="E24" s="22"/>
      <c r="F24" s="22"/>
      <c r="G24" s="35" t="s">
        <v>9</v>
      </c>
      <c r="H24" s="201">
        <f>'Input &amp; Process'!H19</f>
        <v>2100</v>
      </c>
      <c r="I24" s="34" t="s">
        <v>12</v>
      </c>
    </row>
    <row r="25" spans="1:9" ht="18.75" customHeight="1" x14ac:dyDescent="0.25">
      <c r="A25" s="38"/>
      <c r="B25" s="34" t="s">
        <v>138</v>
      </c>
      <c r="C25" s="22"/>
      <c r="D25" s="22"/>
      <c r="E25" s="22"/>
      <c r="F25" s="22"/>
      <c r="G25" s="35" t="s">
        <v>10</v>
      </c>
      <c r="H25" s="201">
        <f>'Input &amp; Process'!H20</f>
        <v>900</v>
      </c>
      <c r="I25" s="34" t="s">
        <v>12</v>
      </c>
    </row>
    <row r="26" spans="1:9" ht="18.75" customHeight="1" x14ac:dyDescent="0.25">
      <c r="A26" s="38"/>
      <c r="B26" s="34" t="s">
        <v>143</v>
      </c>
      <c r="C26" s="22"/>
      <c r="D26" s="22"/>
      <c r="E26" s="22"/>
      <c r="F26" s="22"/>
      <c r="G26" s="35" t="s">
        <v>144</v>
      </c>
      <c r="H26" s="201">
        <f>'Input &amp; Process'!H21</f>
        <v>35</v>
      </c>
      <c r="I26" s="34" t="s">
        <v>12</v>
      </c>
    </row>
    <row r="27" spans="1:9" ht="18.75" customHeight="1" x14ac:dyDescent="0.25">
      <c r="A27" s="38"/>
      <c r="B27" s="34"/>
      <c r="C27" s="22"/>
      <c r="D27" s="22"/>
      <c r="E27" s="22"/>
      <c r="F27" s="22"/>
      <c r="G27" s="35"/>
      <c r="H27" s="22"/>
      <c r="I27" s="22"/>
    </row>
    <row r="28" spans="1:9" ht="18.75" customHeight="1" x14ac:dyDescent="0.25">
      <c r="A28" s="38"/>
      <c r="B28" s="34" t="s">
        <v>176</v>
      </c>
      <c r="C28" s="22"/>
      <c r="D28" s="22"/>
      <c r="E28" s="22"/>
      <c r="F28" s="22"/>
      <c r="G28" s="202" t="str">
        <f>'Input &amp; Process'!G23</f>
        <v>Pintu Plywood</v>
      </c>
      <c r="H28" s="203">
        <f>'Input &amp; Process'!H23</f>
        <v>0</v>
      </c>
      <c r="I28" s="22"/>
    </row>
    <row r="29" spans="1:9" ht="18.75" customHeight="1" x14ac:dyDescent="0.25">
      <c r="A29" s="38"/>
      <c r="B29" s="34"/>
      <c r="C29" s="22"/>
      <c r="D29" s="22"/>
      <c r="E29" s="22"/>
      <c r="F29" s="22"/>
      <c r="G29" s="35"/>
      <c r="H29" s="22"/>
      <c r="I29" s="22"/>
    </row>
    <row r="30" spans="1:9" ht="18.75" customHeight="1" x14ac:dyDescent="0.25">
      <c r="A30" s="38"/>
      <c r="B30" s="34" t="s">
        <v>169</v>
      </c>
      <c r="C30" s="22"/>
      <c r="D30" s="22"/>
      <c r="E30" s="22"/>
      <c r="F30" s="22"/>
      <c r="G30" s="35"/>
      <c r="H30" s="207" t="str">
        <f>'Input &amp; Process'!H25</f>
        <v>[ TIDAK ]</v>
      </c>
      <c r="I30" s="22"/>
    </row>
    <row r="31" spans="1:9" ht="18.75" customHeight="1" x14ac:dyDescent="0.25">
      <c r="A31" s="38"/>
      <c r="B31" s="34" t="s">
        <v>167</v>
      </c>
      <c r="C31" s="22"/>
      <c r="D31" s="22"/>
      <c r="E31" s="22"/>
      <c r="F31" s="22"/>
      <c r="G31" s="35"/>
      <c r="H31" s="207" t="str">
        <f>'Input &amp; Process'!H26</f>
        <v>[ TIDAK ]</v>
      </c>
      <c r="I31" s="22"/>
    </row>
    <row r="32" spans="1:9" ht="18.75" customHeight="1" x14ac:dyDescent="0.25">
      <c r="A32" s="38"/>
      <c r="B32" s="34" t="s">
        <v>168</v>
      </c>
      <c r="C32" s="22"/>
      <c r="D32" s="22"/>
      <c r="E32" s="22"/>
      <c r="F32" s="22"/>
      <c r="G32" s="35"/>
      <c r="H32" s="207" t="str">
        <f>'Input &amp; Process'!H27</f>
        <v>[ TIDAK ]</v>
      </c>
      <c r="I32" s="22"/>
    </row>
    <row r="33" spans="1:9" ht="18.75" customHeight="1" x14ac:dyDescent="0.25">
      <c r="A33" s="38"/>
      <c r="B33" s="34"/>
      <c r="C33" s="22"/>
      <c r="D33" s="22"/>
      <c r="E33" s="22"/>
      <c r="F33" s="22"/>
      <c r="G33" s="35"/>
      <c r="H33" s="22"/>
      <c r="I33" s="22"/>
    </row>
    <row r="34" spans="1:9" ht="18.75" customHeight="1" x14ac:dyDescent="0.25">
      <c r="A34" s="38"/>
      <c r="B34" s="34" t="s">
        <v>18</v>
      </c>
      <c r="C34" s="22"/>
      <c r="D34" s="22"/>
      <c r="E34" s="22"/>
      <c r="F34" s="22"/>
      <c r="G34" s="35" t="s">
        <v>20</v>
      </c>
      <c r="H34" s="204">
        <f>'Input &amp; Process'!H29</f>
        <v>1</v>
      </c>
      <c r="I34" s="34" t="s">
        <v>12</v>
      </c>
    </row>
    <row r="35" spans="1:9" ht="18.75" customHeight="1" x14ac:dyDescent="0.25">
      <c r="A35" s="38"/>
      <c r="B35" s="34" t="s">
        <v>57</v>
      </c>
      <c r="C35" s="22"/>
      <c r="D35" s="22"/>
      <c r="E35" s="22"/>
      <c r="F35" s="22"/>
      <c r="G35" s="35" t="s">
        <v>58</v>
      </c>
      <c r="H35" s="204">
        <f>'Input &amp; Process'!H30</f>
        <v>7.5</v>
      </c>
      <c r="I35" s="34"/>
    </row>
    <row r="36" spans="1:9" ht="18.75" customHeight="1" x14ac:dyDescent="0.25">
      <c r="A36" s="38"/>
      <c r="B36" s="34" t="s">
        <v>59</v>
      </c>
      <c r="C36" s="22"/>
      <c r="D36" s="22"/>
      <c r="E36" s="22"/>
      <c r="F36" s="22"/>
      <c r="G36" s="35" t="s">
        <v>58</v>
      </c>
      <c r="H36" s="204">
        <f>'Input &amp; Process'!H31</f>
        <v>11</v>
      </c>
      <c r="I36" s="34"/>
    </row>
    <row r="37" spans="1:9" ht="18.75" customHeight="1" x14ac:dyDescent="0.25">
      <c r="A37" s="210" t="s">
        <v>15</v>
      </c>
      <c r="B37" s="30" t="s">
        <v>171</v>
      </c>
      <c r="C37" s="31"/>
      <c r="D37" s="31"/>
      <c r="E37" s="31"/>
      <c r="F37" s="31"/>
      <c r="G37" s="32"/>
      <c r="H37" s="31"/>
      <c r="I37" s="31"/>
    </row>
    <row r="38" spans="1:9" ht="18.75" customHeight="1" x14ac:dyDescent="0.25">
      <c r="A38" s="38"/>
      <c r="B38" s="34"/>
      <c r="C38" s="22"/>
      <c r="D38" s="22"/>
      <c r="E38" s="22"/>
      <c r="F38" s="22"/>
      <c r="G38" s="35"/>
      <c r="H38" s="22"/>
      <c r="I38" s="22"/>
    </row>
    <row r="39" spans="1:9" ht="18.75" customHeight="1" x14ac:dyDescent="0.25">
      <c r="A39" s="38"/>
      <c r="B39" s="34"/>
      <c r="C39" s="22"/>
      <c r="D39" s="22"/>
      <c r="E39" s="22"/>
      <c r="F39" s="22"/>
      <c r="G39" s="35"/>
      <c r="H39" s="22"/>
      <c r="I39" s="22"/>
    </row>
    <row r="40" spans="1:9" ht="18.75" customHeight="1" x14ac:dyDescent="0.25">
      <c r="A40" s="38"/>
      <c r="B40" s="34"/>
      <c r="C40" s="22"/>
      <c r="D40" s="22"/>
      <c r="E40" s="22"/>
      <c r="F40" s="22"/>
      <c r="G40" s="35"/>
      <c r="H40" s="22"/>
      <c r="I40" s="22"/>
    </row>
    <row r="41" spans="1:9" ht="18.75" customHeight="1" x14ac:dyDescent="0.25">
      <c r="A41" s="38"/>
      <c r="B41" s="39"/>
      <c r="C41" s="22"/>
      <c r="D41" s="22"/>
      <c r="E41" s="22"/>
      <c r="F41" s="22"/>
      <c r="G41" s="35"/>
      <c r="H41" s="22"/>
      <c r="I41" s="22"/>
    </row>
    <row r="42" spans="1:9" ht="18.75" customHeight="1" x14ac:dyDescent="0.25">
      <c r="A42" s="38"/>
      <c r="B42" s="39"/>
      <c r="C42" s="22"/>
      <c r="D42" s="22"/>
      <c r="E42" s="22"/>
      <c r="F42" s="22"/>
      <c r="G42" s="35"/>
      <c r="H42" s="22"/>
      <c r="I42" s="22"/>
    </row>
    <row r="43" spans="1:9" ht="18.75" customHeight="1" x14ac:dyDescent="0.25">
      <c r="A43" s="38"/>
      <c r="B43" s="39"/>
      <c r="C43" s="22"/>
      <c r="D43" s="22"/>
      <c r="E43" s="22"/>
      <c r="F43" s="22"/>
      <c r="G43" s="35"/>
      <c r="H43" s="22"/>
      <c r="I43" s="22"/>
    </row>
    <row r="44" spans="1:9" ht="18.75" customHeight="1" x14ac:dyDescent="0.25">
      <c r="A44" s="38"/>
      <c r="B44" s="34"/>
      <c r="C44" s="22"/>
      <c r="D44" s="22"/>
      <c r="E44" s="22"/>
      <c r="F44" s="22"/>
      <c r="G44" s="35"/>
      <c r="H44" s="22"/>
      <c r="I44" s="22"/>
    </row>
    <row r="45" spans="1:9" ht="18.75" customHeight="1" x14ac:dyDescent="0.25">
      <c r="A45" s="38"/>
      <c r="B45" s="34"/>
      <c r="C45" s="22"/>
      <c r="D45" s="22"/>
      <c r="E45" s="22"/>
      <c r="F45" s="22"/>
      <c r="G45" s="35"/>
      <c r="H45" s="22"/>
      <c r="I45" s="22"/>
    </row>
    <row r="46" spans="1:9" ht="18.75" customHeight="1" x14ac:dyDescent="0.25">
      <c r="A46" s="38"/>
      <c r="B46" s="34"/>
      <c r="C46" s="22"/>
      <c r="D46" s="22"/>
      <c r="E46" s="22"/>
      <c r="F46" s="22"/>
      <c r="G46" s="35"/>
      <c r="H46" s="22"/>
      <c r="I46" s="22"/>
    </row>
    <row r="47" spans="1:9" ht="18.75" customHeight="1" x14ac:dyDescent="0.25">
      <c r="A47" s="38"/>
      <c r="B47" s="34"/>
      <c r="C47" s="22"/>
      <c r="D47" s="22"/>
      <c r="E47" s="22"/>
      <c r="F47" s="22"/>
      <c r="G47" s="35"/>
      <c r="H47" s="22"/>
      <c r="I47" s="22"/>
    </row>
    <row r="48" spans="1:9" ht="18.75" customHeight="1" x14ac:dyDescent="0.25">
      <c r="A48" s="38"/>
      <c r="B48" s="34"/>
      <c r="C48" s="22"/>
      <c r="D48" s="22"/>
      <c r="E48" s="22"/>
      <c r="F48" s="22"/>
      <c r="G48" s="35"/>
      <c r="H48" s="22"/>
      <c r="I48" s="22"/>
    </row>
    <row r="49" spans="1:9" ht="18.75" customHeight="1" x14ac:dyDescent="0.25">
      <c r="A49" s="38"/>
      <c r="B49" s="34"/>
      <c r="C49" s="22"/>
      <c r="D49" s="22"/>
      <c r="E49" s="22"/>
      <c r="F49" s="22"/>
      <c r="G49" s="35"/>
      <c r="H49" s="22"/>
      <c r="I49" s="22"/>
    </row>
    <row r="50" spans="1:9" ht="18.75" customHeight="1" x14ac:dyDescent="0.25">
      <c r="A50" s="38"/>
      <c r="B50" s="34"/>
      <c r="C50" s="22"/>
      <c r="D50" s="22"/>
      <c r="E50" s="22"/>
      <c r="F50" s="22"/>
      <c r="G50" s="35"/>
      <c r="H50" s="22"/>
      <c r="I50" s="22"/>
    </row>
    <row r="51" spans="1:9" ht="18.75" customHeight="1" x14ac:dyDescent="0.25">
      <c r="A51" s="38"/>
      <c r="B51" s="34"/>
      <c r="C51" s="22"/>
      <c r="D51" s="22"/>
      <c r="E51" s="22"/>
      <c r="F51" s="22"/>
      <c r="G51" s="35"/>
      <c r="H51" s="22"/>
      <c r="I51" s="22"/>
    </row>
    <row r="52" spans="1:9" ht="18.75" customHeight="1" x14ac:dyDescent="0.25">
      <c r="A52" s="38"/>
      <c r="B52" s="34"/>
      <c r="C52" s="22"/>
      <c r="D52" s="22"/>
      <c r="E52" s="22"/>
      <c r="F52" s="22"/>
      <c r="G52" s="35"/>
      <c r="H52" s="22"/>
      <c r="I52" s="22"/>
    </row>
    <row r="53" spans="1:9" ht="18.75" customHeight="1" x14ac:dyDescent="0.25">
      <c r="A53" s="38"/>
      <c r="B53" s="34"/>
      <c r="C53" s="22"/>
      <c r="D53" s="22"/>
      <c r="E53" s="22"/>
      <c r="F53" s="22"/>
      <c r="G53" s="35"/>
      <c r="H53" s="22"/>
      <c r="I53" s="22"/>
    </row>
    <row r="54" spans="1:9" ht="18.75" customHeight="1" x14ac:dyDescent="0.25">
      <c r="A54" s="38"/>
      <c r="B54" s="34"/>
      <c r="C54" s="22"/>
      <c r="D54" s="22"/>
      <c r="E54" s="22"/>
      <c r="F54" s="22"/>
      <c r="G54" s="35"/>
      <c r="H54" s="22"/>
      <c r="I54" s="22"/>
    </row>
    <row r="55" spans="1:9" ht="18.75" customHeight="1" x14ac:dyDescent="0.25">
      <c r="A55" s="38"/>
      <c r="B55" s="34"/>
      <c r="C55" s="22"/>
      <c r="D55" s="22"/>
      <c r="E55" s="22"/>
      <c r="F55" s="22"/>
      <c r="G55" s="35"/>
      <c r="H55" s="22"/>
      <c r="I55" s="22"/>
    </row>
    <row r="56" spans="1:9" ht="18.75" customHeight="1" x14ac:dyDescent="0.25">
      <c r="A56" s="38"/>
      <c r="B56" s="39"/>
      <c r="C56" s="22"/>
      <c r="D56" s="22"/>
      <c r="E56" s="22"/>
      <c r="F56" s="22"/>
      <c r="G56" s="35"/>
      <c r="H56" s="22"/>
      <c r="I56" s="22"/>
    </row>
    <row r="57" spans="1:9" ht="18.75" customHeight="1" x14ac:dyDescent="0.25">
      <c r="A57" s="38"/>
      <c r="B57" s="34"/>
      <c r="C57" s="22"/>
      <c r="D57" s="22"/>
      <c r="E57" s="22"/>
      <c r="F57" s="22"/>
      <c r="G57" s="35"/>
      <c r="H57" s="22"/>
      <c r="I57" s="22"/>
    </row>
    <row r="58" spans="1:9" ht="18.75" customHeight="1" x14ac:dyDescent="0.25">
      <c r="A58" s="38"/>
      <c r="B58" s="83"/>
      <c r="C58" s="80"/>
      <c r="D58" s="76"/>
      <c r="E58" s="217" t="s">
        <v>32</v>
      </c>
      <c r="F58" s="171"/>
      <c r="G58" s="171" t="s">
        <v>33</v>
      </c>
      <c r="H58" s="171"/>
      <c r="I58" s="22"/>
    </row>
    <row r="59" spans="1:9" ht="18.75" customHeight="1" x14ac:dyDescent="0.25">
      <c r="A59" s="38"/>
      <c r="B59" s="84"/>
      <c r="C59" s="81"/>
      <c r="D59" s="77"/>
      <c r="E59" s="218" t="s">
        <v>11</v>
      </c>
      <c r="F59" s="205">
        <f>'Input &amp; Process'!F55</f>
        <v>140</v>
      </c>
      <c r="G59" s="7" t="s">
        <v>11</v>
      </c>
      <c r="H59" s="205">
        <f>'Input &amp; Process'!H55</f>
        <v>140</v>
      </c>
      <c r="I59" s="34" t="s">
        <v>12</v>
      </c>
    </row>
    <row r="60" spans="1:9" ht="18.75" customHeight="1" x14ac:dyDescent="0.25">
      <c r="A60" s="38"/>
      <c r="B60" s="84"/>
      <c r="C60" s="81"/>
      <c r="D60" s="77"/>
      <c r="E60" s="218" t="s">
        <v>16</v>
      </c>
      <c r="F60" s="206">
        <f>'Input &amp; Process'!F56</f>
        <v>110</v>
      </c>
      <c r="G60" s="7" t="s">
        <v>16</v>
      </c>
      <c r="H60" s="206">
        <f>'Input &amp; Process'!H56</f>
        <v>110</v>
      </c>
      <c r="I60" s="34" t="s">
        <v>12</v>
      </c>
    </row>
    <row r="61" spans="1:9" ht="18.75" customHeight="1" x14ac:dyDescent="0.25">
      <c r="A61" s="38"/>
      <c r="B61" s="84"/>
      <c r="C61" s="81"/>
      <c r="D61" s="77"/>
      <c r="E61" s="218" t="s">
        <v>17</v>
      </c>
      <c r="F61" s="205">
        <f>'Input &amp; Process'!F57</f>
        <v>100</v>
      </c>
      <c r="G61" s="7" t="s">
        <v>17</v>
      </c>
      <c r="H61" s="205">
        <f>'Input &amp; Process'!H57</f>
        <v>100</v>
      </c>
      <c r="I61" s="34" t="s">
        <v>12</v>
      </c>
    </row>
    <row r="62" spans="1:9" ht="18.75" customHeight="1" x14ac:dyDescent="0.25">
      <c r="A62" s="38"/>
      <c r="B62" s="84"/>
      <c r="C62" s="81"/>
      <c r="D62" s="77"/>
      <c r="E62" s="218"/>
      <c r="F62" s="6"/>
      <c r="G62" s="7"/>
      <c r="H62" s="6"/>
      <c r="I62" s="34" t="s">
        <v>12</v>
      </c>
    </row>
    <row r="63" spans="1:9" ht="18.75" customHeight="1" x14ac:dyDescent="0.25">
      <c r="A63" s="38"/>
      <c r="B63" s="84"/>
      <c r="C63" s="81"/>
      <c r="D63" s="77"/>
      <c r="E63" s="217"/>
      <c r="F63" s="171"/>
      <c r="G63" s="171"/>
      <c r="H63" s="171"/>
      <c r="I63" s="38"/>
    </row>
    <row r="64" spans="1:9" ht="18.75" customHeight="1" x14ac:dyDescent="0.25">
      <c r="A64" s="38"/>
      <c r="B64" s="84"/>
      <c r="C64" s="81"/>
      <c r="D64" s="77"/>
      <c r="E64" s="218"/>
      <c r="F64" s="6"/>
      <c r="G64" s="7"/>
      <c r="H64" s="6"/>
      <c r="I64" s="34" t="s">
        <v>12</v>
      </c>
    </row>
    <row r="65" spans="1:9" ht="18.75" customHeight="1" x14ac:dyDescent="0.25">
      <c r="A65" s="38"/>
      <c r="B65" s="84"/>
      <c r="C65" s="81"/>
      <c r="D65" s="77"/>
      <c r="E65" s="218"/>
      <c r="F65" s="99"/>
      <c r="G65" s="7"/>
      <c r="H65" s="6"/>
      <c r="I65" s="34" t="s">
        <v>12</v>
      </c>
    </row>
    <row r="66" spans="1:9" ht="18.75" customHeight="1" x14ac:dyDescent="0.25">
      <c r="A66" s="38"/>
      <c r="B66" s="84"/>
      <c r="C66" s="81"/>
      <c r="D66" s="77"/>
      <c r="E66" s="218"/>
      <c r="F66" s="6"/>
      <c r="G66" s="7"/>
      <c r="H66" s="6"/>
      <c r="I66" s="34" t="s">
        <v>12</v>
      </c>
    </row>
    <row r="67" spans="1:9" ht="18.75" customHeight="1" x14ac:dyDescent="0.25">
      <c r="A67" s="38"/>
      <c r="B67" s="85"/>
      <c r="C67" s="82"/>
      <c r="D67" s="78"/>
      <c r="E67" s="218"/>
      <c r="F67" s="6"/>
      <c r="G67" s="7"/>
      <c r="H67" s="6"/>
      <c r="I67" s="34" t="s">
        <v>12</v>
      </c>
    </row>
    <row r="68" spans="1:9" ht="18.75" customHeight="1" x14ac:dyDescent="0.25">
      <c r="A68" s="38"/>
      <c r="B68" s="34"/>
      <c r="C68" s="34"/>
      <c r="D68" s="34"/>
      <c r="E68" s="34"/>
      <c r="F68" s="34"/>
      <c r="G68" s="34"/>
      <c r="H68" s="38"/>
      <c r="I68" s="34"/>
    </row>
    <row r="69" spans="1:9" ht="18.75" customHeight="1" x14ac:dyDescent="0.25">
      <c r="A69" s="210" t="s">
        <v>30</v>
      </c>
      <c r="B69" s="30" t="s">
        <v>21</v>
      </c>
      <c r="C69" s="31"/>
      <c r="D69" s="31"/>
      <c r="E69" s="31"/>
      <c r="F69" s="31"/>
      <c r="G69" s="32"/>
      <c r="H69" s="31"/>
      <c r="I69" s="31"/>
    </row>
    <row r="70" spans="1:9" ht="18.75" customHeight="1" x14ac:dyDescent="0.25">
      <c r="A70" s="38"/>
      <c r="B70" s="9" t="s">
        <v>22</v>
      </c>
      <c r="C70" s="22"/>
      <c r="D70" s="22"/>
      <c r="E70" s="22"/>
      <c r="F70" s="22"/>
      <c r="G70" s="35" t="s">
        <v>26</v>
      </c>
      <c r="H70" s="197">
        <f>'Input &amp; Process'!H66</f>
        <v>95000</v>
      </c>
      <c r="I70" s="198">
        <f>'Input &amp; Process'!I66</f>
        <v>0</v>
      </c>
    </row>
    <row r="71" spans="1:9" ht="18.75" customHeight="1" x14ac:dyDescent="0.25">
      <c r="A71" s="38"/>
      <c r="B71" s="9" t="s">
        <v>23</v>
      </c>
      <c r="C71" s="22"/>
      <c r="D71" s="22"/>
      <c r="E71" s="22"/>
      <c r="F71" s="22"/>
      <c r="G71" s="35" t="s">
        <v>27</v>
      </c>
      <c r="H71" s="197">
        <f>'Input &amp; Process'!H67</f>
        <v>110000</v>
      </c>
      <c r="I71" s="198">
        <f>'Input &amp; Process'!I67</f>
        <v>0</v>
      </c>
    </row>
    <row r="72" spans="1:9" ht="18.75" customHeight="1" x14ac:dyDescent="0.25">
      <c r="A72" s="38"/>
      <c r="B72" s="9" t="s">
        <v>24</v>
      </c>
      <c r="C72" s="22"/>
      <c r="D72" s="22"/>
      <c r="E72" s="22"/>
      <c r="F72" s="22"/>
      <c r="G72" s="35" t="s">
        <v>28</v>
      </c>
      <c r="H72" s="197">
        <f>'Input &amp; Process'!H68</f>
        <v>115000</v>
      </c>
      <c r="I72" s="198">
        <f>'Input &amp; Process'!I68</f>
        <v>0</v>
      </c>
    </row>
    <row r="73" spans="1:9" ht="18.75" customHeight="1" x14ac:dyDescent="0.25">
      <c r="A73" s="38"/>
      <c r="B73" s="9" t="s">
        <v>25</v>
      </c>
      <c r="C73" s="22"/>
      <c r="D73" s="22"/>
      <c r="E73" s="22"/>
      <c r="F73" s="22"/>
      <c r="G73" s="35" t="s">
        <v>29</v>
      </c>
      <c r="H73" s="197">
        <f>'Input &amp; Process'!H69</f>
        <v>140000</v>
      </c>
      <c r="I73" s="198">
        <f>'Input &amp; Process'!I69</f>
        <v>0</v>
      </c>
    </row>
    <row r="74" spans="1:9" ht="18.75" customHeight="1" x14ac:dyDescent="0.25">
      <c r="A74" s="210" t="s">
        <v>44</v>
      </c>
      <c r="B74" s="30" t="s">
        <v>31</v>
      </c>
      <c r="C74" s="31"/>
      <c r="D74" s="31"/>
      <c r="E74" s="31"/>
      <c r="F74" s="31"/>
      <c r="G74" s="32"/>
      <c r="H74" s="31"/>
      <c r="I74" s="31"/>
    </row>
    <row r="75" spans="1:9" ht="18.75" customHeight="1" x14ac:dyDescent="0.25">
      <c r="A75" s="38"/>
      <c r="B75" s="34" t="s">
        <v>34</v>
      </c>
      <c r="C75" s="22"/>
      <c r="D75" s="22"/>
      <c r="E75" s="22"/>
      <c r="F75" s="22"/>
      <c r="G75" s="197">
        <f>'Input &amp; Process'!G72</f>
        <v>7000000</v>
      </c>
      <c r="H75" s="199">
        <f>'Input &amp; Process'!H72</f>
        <v>0</v>
      </c>
      <c r="I75" s="10" t="s">
        <v>102</v>
      </c>
    </row>
    <row r="76" spans="1:9" ht="18.75" customHeight="1" x14ac:dyDescent="0.25">
      <c r="A76" s="38"/>
      <c r="B76" s="34" t="s">
        <v>38</v>
      </c>
      <c r="C76" s="22"/>
      <c r="D76" s="22"/>
      <c r="E76" s="22"/>
      <c r="F76" s="22"/>
      <c r="G76" s="197">
        <f>'Input &amp; Process'!G73</f>
        <v>7000000</v>
      </c>
      <c r="H76" s="199">
        <f>'Input &amp; Process'!H73</f>
        <v>0</v>
      </c>
      <c r="I76" s="10" t="s">
        <v>102</v>
      </c>
    </row>
    <row r="77" spans="1:9" ht="18.75" customHeight="1" x14ac:dyDescent="0.25">
      <c r="A77" s="38"/>
      <c r="B77" s="196" t="s">
        <v>181</v>
      </c>
      <c r="C77" s="9"/>
      <c r="D77" s="22"/>
      <c r="E77" s="22"/>
      <c r="F77" s="22"/>
      <c r="G77" s="197">
        <f>'Input &amp; Process'!G74</f>
        <v>120000</v>
      </c>
      <c r="H77" s="199">
        <f>'Input &amp; Process'!H74</f>
        <v>0</v>
      </c>
      <c r="I77" s="10" t="s">
        <v>109</v>
      </c>
    </row>
    <row r="78" spans="1:9" ht="18.75" customHeight="1" x14ac:dyDescent="0.25">
      <c r="A78" s="38"/>
      <c r="B78" s="196" t="s">
        <v>182</v>
      </c>
      <c r="C78" s="9"/>
      <c r="D78" s="22"/>
      <c r="E78" s="22"/>
      <c r="F78" s="22"/>
      <c r="G78" s="197">
        <f>'Input &amp; Process'!G75</f>
        <v>140000</v>
      </c>
      <c r="H78" s="199">
        <f>'Input &amp; Process'!H75</f>
        <v>0</v>
      </c>
      <c r="I78" s="10" t="s">
        <v>109</v>
      </c>
    </row>
    <row r="79" spans="1:9" ht="18.75" customHeight="1" x14ac:dyDescent="0.25">
      <c r="A79" s="38"/>
      <c r="B79" s="34" t="s">
        <v>37</v>
      </c>
      <c r="C79" s="22"/>
      <c r="D79" s="22"/>
      <c r="E79" s="22"/>
      <c r="F79" s="22"/>
      <c r="G79" s="197">
        <f>'Input &amp; Process'!G76</f>
        <v>15000</v>
      </c>
      <c r="H79" s="199">
        <f>'Input &amp; Process'!H76</f>
        <v>0</v>
      </c>
      <c r="I79" s="10" t="s">
        <v>36</v>
      </c>
    </row>
    <row r="80" spans="1:9" ht="18.75" customHeight="1" x14ac:dyDescent="0.25">
      <c r="A80" s="38"/>
      <c r="B80" s="34" t="s">
        <v>35</v>
      </c>
      <c r="C80" s="22"/>
      <c r="D80" s="22"/>
      <c r="E80" s="22"/>
      <c r="F80" s="22"/>
      <c r="G80" s="197">
        <f>'Input &amp; Process'!G77</f>
        <v>25000</v>
      </c>
      <c r="H80" s="199">
        <f>'Input &amp; Process'!H77</f>
        <v>0</v>
      </c>
      <c r="I80" s="10" t="s">
        <v>36</v>
      </c>
    </row>
    <row r="81" spans="1:9" ht="18.75" customHeight="1" x14ac:dyDescent="0.25">
      <c r="A81" s="38"/>
      <c r="B81" s="34" t="s">
        <v>81</v>
      </c>
      <c r="C81" s="22"/>
      <c r="D81" s="22"/>
      <c r="E81" s="22"/>
      <c r="F81" s="22"/>
      <c r="G81" s="197">
        <f>'Input &amp; Process'!G78</f>
        <v>50000</v>
      </c>
      <c r="H81" s="199">
        <f>'Input &amp; Process'!H78</f>
        <v>0</v>
      </c>
      <c r="I81" s="10" t="s">
        <v>85</v>
      </c>
    </row>
    <row r="82" spans="1:9" ht="18.75" customHeight="1" x14ac:dyDescent="0.25">
      <c r="A82" s="38"/>
      <c r="B82" s="34" t="s">
        <v>86</v>
      </c>
      <c r="C82" s="22"/>
      <c r="D82" s="22"/>
      <c r="E82" s="22"/>
      <c r="F82" s="22"/>
      <c r="G82" s="197">
        <f>'Input &amp; Process'!G79</f>
        <v>67000</v>
      </c>
      <c r="H82" s="199">
        <f>'Input &amp; Process'!H79</f>
        <v>0</v>
      </c>
      <c r="I82" s="10" t="s">
        <v>85</v>
      </c>
    </row>
    <row r="83" spans="1:9" ht="18.75" customHeight="1" x14ac:dyDescent="0.25">
      <c r="A83" s="38"/>
      <c r="B83" s="34" t="s">
        <v>84</v>
      </c>
      <c r="C83" s="22"/>
      <c r="D83" s="22"/>
      <c r="E83" s="22"/>
      <c r="F83" s="22"/>
      <c r="G83" s="197">
        <f>'Input &amp; Process'!G80</f>
        <v>5700</v>
      </c>
      <c r="H83" s="199">
        <f>'Input &amp; Process'!H80</f>
        <v>0</v>
      </c>
      <c r="I83" s="10" t="s">
        <v>87</v>
      </c>
    </row>
    <row r="84" spans="1:9" ht="18.75" customHeight="1" x14ac:dyDescent="0.25">
      <c r="A84" s="38"/>
      <c r="B84" s="34" t="s">
        <v>149</v>
      </c>
      <c r="C84" s="22"/>
      <c r="D84" s="22"/>
      <c r="E84" s="22"/>
      <c r="F84" s="22"/>
      <c r="G84" s="197">
        <f>'Input &amp; Process'!G81</f>
        <v>150000</v>
      </c>
      <c r="H84" s="199">
        <f>'Input &amp; Process'!H81</f>
        <v>0</v>
      </c>
      <c r="I84" s="10" t="s">
        <v>42</v>
      </c>
    </row>
    <row r="85" spans="1:9" ht="18.75" customHeight="1" x14ac:dyDescent="0.25">
      <c r="A85" s="38"/>
      <c r="B85" s="34" t="s">
        <v>151</v>
      </c>
      <c r="C85" s="22"/>
      <c r="D85" s="22"/>
      <c r="E85" s="22"/>
      <c r="F85" s="22"/>
      <c r="G85" s="197">
        <f>'Input &amp; Process'!G82</f>
        <v>70000</v>
      </c>
      <c r="H85" s="199">
        <f>'Input &amp; Process'!H82</f>
        <v>0</v>
      </c>
      <c r="I85" s="10" t="s">
        <v>42</v>
      </c>
    </row>
    <row r="86" spans="1:9" ht="18.75" customHeight="1" x14ac:dyDescent="0.25">
      <c r="A86" s="38"/>
      <c r="B86" s="34" t="s">
        <v>156</v>
      </c>
      <c r="C86" s="22"/>
      <c r="D86" s="22"/>
      <c r="E86" s="22"/>
      <c r="F86" s="22"/>
      <c r="G86" s="197">
        <f>'Input &amp; Process'!G83</f>
        <v>60000</v>
      </c>
      <c r="H86" s="199">
        <f>'Input &amp; Process'!H83</f>
        <v>0</v>
      </c>
      <c r="I86" s="10" t="s">
        <v>157</v>
      </c>
    </row>
    <row r="87" spans="1:9" ht="18.75" customHeight="1" x14ac:dyDescent="0.25">
      <c r="A87" s="38"/>
      <c r="B87" s="34" t="s">
        <v>159</v>
      </c>
      <c r="C87" s="22"/>
      <c r="D87" s="22"/>
      <c r="E87" s="22"/>
      <c r="F87" s="22"/>
      <c r="G87" s="197">
        <f>'Input &amp; Process'!G84</f>
        <v>55000</v>
      </c>
      <c r="H87" s="199">
        <f>'Input &amp; Process'!H84</f>
        <v>0</v>
      </c>
      <c r="I87" s="10" t="s">
        <v>42</v>
      </c>
    </row>
    <row r="88" spans="1:9" ht="18.75" customHeight="1" x14ac:dyDescent="0.25">
      <c r="A88" s="38"/>
      <c r="B88" s="34" t="s">
        <v>161</v>
      </c>
      <c r="C88" s="22"/>
      <c r="D88" s="22"/>
      <c r="E88" s="22"/>
      <c r="F88" s="22"/>
      <c r="G88" s="197">
        <f>'Input &amp; Process'!G85</f>
        <v>35000</v>
      </c>
      <c r="H88" s="199">
        <f>'Input &amp; Process'!H85</f>
        <v>0</v>
      </c>
      <c r="I88" s="10" t="s">
        <v>42</v>
      </c>
    </row>
    <row r="89" spans="1:9" ht="18.75" customHeight="1" x14ac:dyDescent="0.25">
      <c r="A89" s="38"/>
      <c r="B89" s="34" t="s">
        <v>163</v>
      </c>
      <c r="C89" s="22"/>
      <c r="D89" s="22"/>
      <c r="E89" s="22"/>
      <c r="F89" s="22"/>
      <c r="G89" s="197">
        <f>'Input &amp; Process'!G86</f>
        <v>250000</v>
      </c>
      <c r="H89" s="199">
        <f>'Input &amp; Process'!H86</f>
        <v>0</v>
      </c>
      <c r="I89" s="10" t="s">
        <v>42</v>
      </c>
    </row>
    <row r="90" spans="1:9" ht="18.75" customHeight="1" x14ac:dyDescent="0.25">
      <c r="A90" s="38"/>
      <c r="B90" s="34" t="s">
        <v>172</v>
      </c>
      <c r="C90" s="22"/>
      <c r="D90" s="22"/>
      <c r="E90" s="22"/>
      <c r="F90" s="22"/>
      <c r="G90" s="197">
        <f>'Input &amp; Process'!G87</f>
        <v>35000</v>
      </c>
      <c r="H90" s="199">
        <f>'Input &amp; Process'!H87</f>
        <v>0</v>
      </c>
      <c r="I90" s="10" t="s">
        <v>40</v>
      </c>
    </row>
    <row r="91" spans="1:9" ht="18.75" customHeight="1" x14ac:dyDescent="0.25">
      <c r="A91" s="38"/>
      <c r="B91" s="34" t="s">
        <v>43</v>
      </c>
      <c r="C91" s="22"/>
      <c r="D91" s="22"/>
      <c r="E91" s="22"/>
      <c r="F91" s="22"/>
      <c r="G91" s="197">
        <f>'Input &amp; Process'!G88</f>
        <v>165000</v>
      </c>
      <c r="H91" s="199">
        <f>'Input &amp; Process'!H88</f>
        <v>0</v>
      </c>
      <c r="I91" s="10" t="s">
        <v>103</v>
      </c>
    </row>
    <row r="92" spans="1:9" ht="18.75" customHeight="1" x14ac:dyDescent="0.25">
      <c r="A92" s="38"/>
      <c r="B92" s="34" t="s">
        <v>41</v>
      </c>
      <c r="C92" s="22"/>
      <c r="D92" s="22"/>
      <c r="E92" s="22"/>
      <c r="F92" s="22"/>
      <c r="G92" s="197">
        <f>'Input &amp; Process'!G89</f>
        <v>25000</v>
      </c>
      <c r="H92" s="199">
        <f>'Input &amp; Process'!H89</f>
        <v>0</v>
      </c>
      <c r="I92" s="10" t="s">
        <v>42</v>
      </c>
    </row>
    <row r="93" spans="1:9" ht="18.75" customHeight="1" x14ac:dyDescent="0.25">
      <c r="A93" s="38"/>
      <c r="B93" s="34"/>
      <c r="C93" s="22"/>
      <c r="D93" s="22"/>
      <c r="E93" s="22"/>
      <c r="F93" s="22"/>
      <c r="G93" s="21"/>
      <c r="H93" s="21"/>
      <c r="I93" s="22"/>
    </row>
    <row r="94" spans="1:9" ht="18.75" customHeight="1" x14ac:dyDescent="0.25">
      <c r="A94" s="123"/>
      <c r="B94" s="22"/>
      <c r="C94" s="22"/>
      <c r="D94" s="22"/>
      <c r="E94" s="22"/>
      <c r="F94" s="22"/>
      <c r="G94" s="22"/>
      <c r="H94" s="22"/>
      <c r="I94" s="22"/>
    </row>
    <row r="95" spans="1:9" ht="18.75" customHeight="1" x14ac:dyDescent="0.25">
      <c r="A95" s="123"/>
      <c r="B95" s="22"/>
      <c r="C95" s="22"/>
      <c r="D95" s="22"/>
      <c r="E95" s="22"/>
      <c r="F95" s="22"/>
      <c r="G95" s="22"/>
      <c r="H95" s="22"/>
      <c r="I95" s="22"/>
    </row>
    <row r="96" spans="1:9" ht="18.75" customHeight="1" x14ac:dyDescent="0.25">
      <c r="A96" s="123"/>
      <c r="B96" s="22"/>
      <c r="C96" s="22"/>
      <c r="D96" s="22"/>
      <c r="E96" s="22"/>
      <c r="F96" s="22"/>
      <c r="G96" s="22"/>
      <c r="H96" s="22"/>
      <c r="I96" s="22"/>
    </row>
    <row r="97" spans="1:9" ht="18.75" customHeight="1" x14ac:dyDescent="0.25">
      <c r="A97" s="123"/>
      <c r="B97" s="22"/>
      <c r="C97" s="22"/>
      <c r="D97" s="22"/>
      <c r="E97" s="22"/>
      <c r="F97" s="22"/>
      <c r="G97" s="22"/>
      <c r="H97" s="22"/>
      <c r="I97" s="22"/>
    </row>
    <row r="98" spans="1:9" ht="18.75" customHeight="1" x14ac:dyDescent="0.25">
      <c r="A98" s="123"/>
      <c r="B98" s="22"/>
      <c r="C98" s="22"/>
      <c r="D98" s="22"/>
      <c r="E98" s="22"/>
      <c r="F98" s="22"/>
      <c r="G98" s="22"/>
      <c r="H98" s="22"/>
      <c r="I98" s="22"/>
    </row>
    <row r="99" spans="1:9" ht="18.75" customHeight="1" x14ac:dyDescent="0.25">
      <c r="A99" s="123"/>
      <c r="B99" s="22"/>
      <c r="C99" s="22"/>
      <c r="D99" s="22"/>
      <c r="E99" s="22"/>
      <c r="F99" s="22"/>
      <c r="G99" s="22"/>
      <c r="H99" s="22"/>
      <c r="I99" s="22"/>
    </row>
    <row r="100" spans="1:9" ht="18.75" customHeight="1" x14ac:dyDescent="0.25">
      <c r="A100" s="123"/>
      <c r="B100" s="22"/>
      <c r="C100" s="22"/>
      <c r="D100" s="22"/>
      <c r="E100" s="22"/>
      <c r="F100" s="22"/>
      <c r="G100" s="22"/>
      <c r="H100" s="22"/>
      <c r="I100" s="22"/>
    </row>
    <row r="101" spans="1:9" ht="18.75" customHeight="1" x14ac:dyDescent="0.25">
      <c r="A101" s="123"/>
      <c r="B101" s="22"/>
      <c r="C101" s="22"/>
      <c r="D101" s="22"/>
      <c r="E101" s="22"/>
      <c r="F101" s="22"/>
      <c r="G101" s="22"/>
      <c r="H101" s="22"/>
      <c r="I101" s="22"/>
    </row>
    <row r="102" spans="1:9" ht="18.75" customHeight="1" x14ac:dyDescent="0.25">
      <c r="A102" s="123"/>
      <c r="B102" s="22"/>
      <c r="C102" s="22"/>
      <c r="D102" s="22"/>
      <c r="E102" s="22"/>
      <c r="F102" s="22"/>
      <c r="G102" s="22"/>
      <c r="H102" s="22"/>
      <c r="I102" s="22"/>
    </row>
    <row r="103" spans="1:9" ht="18.75" customHeight="1" x14ac:dyDescent="0.25">
      <c r="A103" s="123"/>
      <c r="B103" s="22"/>
      <c r="C103" s="22"/>
      <c r="D103" s="22"/>
      <c r="E103" s="22"/>
      <c r="F103" s="22"/>
      <c r="G103" s="22"/>
      <c r="H103" s="22"/>
      <c r="I103" s="22"/>
    </row>
    <row r="104" spans="1:9" ht="18.75" customHeight="1" x14ac:dyDescent="0.25">
      <c r="A104" s="123"/>
      <c r="B104" s="22"/>
      <c r="C104" s="22"/>
      <c r="D104" s="22"/>
      <c r="E104" s="22"/>
      <c r="F104" s="22"/>
      <c r="G104" s="22"/>
      <c r="H104" s="22"/>
      <c r="I104" s="22"/>
    </row>
    <row r="105" spans="1:9" ht="18.75" customHeight="1" x14ac:dyDescent="0.25">
      <c r="A105" s="123"/>
      <c r="B105" s="22"/>
      <c r="C105" s="22"/>
      <c r="D105" s="22"/>
      <c r="E105" s="22"/>
      <c r="F105" s="22"/>
      <c r="G105" s="22"/>
      <c r="H105" s="22"/>
      <c r="I105" s="22"/>
    </row>
    <row r="106" spans="1:9" ht="18.75" customHeight="1" x14ac:dyDescent="0.25">
      <c r="A106" s="123"/>
      <c r="B106" s="22"/>
      <c r="C106" s="22"/>
      <c r="D106" s="22"/>
      <c r="E106" s="22"/>
      <c r="F106" s="22"/>
      <c r="G106" s="22"/>
      <c r="H106" s="22"/>
      <c r="I106" s="22"/>
    </row>
    <row r="107" spans="1:9" ht="18.75" customHeight="1" x14ac:dyDescent="0.25">
      <c r="A107" s="123"/>
      <c r="B107" s="22"/>
      <c r="C107" s="22"/>
      <c r="D107" s="22"/>
      <c r="E107" s="22"/>
      <c r="F107" s="22"/>
      <c r="G107" s="22"/>
      <c r="H107" s="22"/>
      <c r="I107" s="22"/>
    </row>
    <row r="108" spans="1:9" ht="18.75" customHeight="1" x14ac:dyDescent="0.25">
      <c r="A108" s="123"/>
      <c r="B108" s="22"/>
      <c r="C108" s="22"/>
      <c r="D108" s="22"/>
      <c r="E108" s="22"/>
      <c r="F108" s="22"/>
      <c r="G108" s="22"/>
      <c r="H108" s="22"/>
      <c r="I108" s="22"/>
    </row>
    <row r="109" spans="1:9" ht="18.75" customHeight="1" x14ac:dyDescent="0.25">
      <c r="A109" s="123"/>
      <c r="B109" s="22"/>
      <c r="C109" s="22"/>
      <c r="D109" s="22"/>
      <c r="E109" s="22"/>
      <c r="F109" s="22"/>
      <c r="G109" s="22"/>
      <c r="H109" s="22"/>
      <c r="I109" s="22"/>
    </row>
    <row r="110" spans="1:9" ht="18.75" customHeight="1" x14ac:dyDescent="0.25">
      <c r="A110" s="123"/>
      <c r="B110" s="22"/>
      <c r="C110" s="22"/>
      <c r="D110" s="22"/>
      <c r="E110" s="22"/>
      <c r="F110" s="22"/>
      <c r="G110" s="22"/>
      <c r="H110" s="22"/>
      <c r="I110" s="22"/>
    </row>
    <row r="111" spans="1:9" ht="18.75" customHeight="1" x14ac:dyDescent="0.25">
      <c r="A111" s="211" t="s">
        <v>45</v>
      </c>
      <c r="B111" s="63" t="s">
        <v>96</v>
      </c>
      <c r="C111" s="64"/>
      <c r="D111" s="64"/>
      <c r="E111" s="64"/>
      <c r="F111" s="64"/>
      <c r="G111" s="65"/>
      <c r="H111" s="64"/>
      <c r="I111" s="208"/>
    </row>
    <row r="112" spans="1:9" ht="18.75" customHeight="1" x14ac:dyDescent="0.25">
      <c r="A112" s="212"/>
      <c r="B112" s="223"/>
      <c r="C112" s="224"/>
      <c r="D112" s="224"/>
      <c r="E112" s="224"/>
      <c r="F112" s="224"/>
      <c r="G112" s="225"/>
      <c r="H112" s="224"/>
      <c r="I112" s="226"/>
    </row>
    <row r="113" spans="1:9" ht="18.75" customHeight="1" x14ac:dyDescent="0.25">
      <c r="A113" s="212"/>
      <c r="B113" s="22"/>
      <c r="C113" s="22"/>
      <c r="D113" s="22"/>
      <c r="E113" s="22"/>
      <c r="F113" s="22"/>
      <c r="G113" s="22"/>
      <c r="H113" s="22"/>
      <c r="I113" s="22"/>
    </row>
    <row r="114" spans="1:9" ht="18.75" customHeight="1" x14ac:dyDescent="0.25">
      <c r="A114" s="212"/>
      <c r="B114" s="22"/>
      <c r="C114" s="22"/>
      <c r="D114" s="22"/>
      <c r="E114" s="22"/>
      <c r="F114" s="22"/>
      <c r="G114" s="22"/>
      <c r="H114" s="22"/>
      <c r="I114" s="22"/>
    </row>
    <row r="115" spans="1:9" ht="18.75" customHeight="1" x14ac:dyDescent="0.25">
      <c r="A115" s="212"/>
      <c r="B115" s="22"/>
      <c r="C115" s="22"/>
      <c r="D115" s="22"/>
      <c r="E115" s="22"/>
      <c r="F115" s="22"/>
      <c r="G115" s="22"/>
      <c r="H115" s="22"/>
      <c r="I115" s="22"/>
    </row>
    <row r="116" spans="1:9" ht="18.75" customHeight="1" x14ac:dyDescent="0.25">
      <c r="A116" s="212"/>
      <c r="B116" s="22"/>
      <c r="C116" s="22"/>
      <c r="D116" s="22"/>
      <c r="E116" s="22"/>
      <c r="F116" s="22"/>
      <c r="G116" s="22"/>
      <c r="H116" s="22"/>
      <c r="I116" s="22"/>
    </row>
    <row r="117" spans="1:9" ht="18.75" customHeight="1" x14ac:dyDescent="0.25">
      <c r="A117" s="212"/>
      <c r="B117" s="22"/>
      <c r="C117" s="22"/>
      <c r="D117" s="22"/>
      <c r="E117" s="22"/>
      <c r="F117" s="22"/>
      <c r="G117" s="22"/>
      <c r="H117" s="22"/>
      <c r="I117" s="22"/>
    </row>
    <row r="118" spans="1:9" ht="18.75" customHeight="1" x14ac:dyDescent="0.25">
      <c r="A118" s="212"/>
      <c r="B118" s="22"/>
      <c r="C118" s="22"/>
      <c r="D118" s="22"/>
      <c r="E118" s="22"/>
      <c r="F118" s="22"/>
      <c r="G118" s="22"/>
      <c r="H118" s="22"/>
      <c r="I118" s="22"/>
    </row>
    <row r="119" spans="1:9" ht="18.75" customHeight="1" x14ac:dyDescent="0.25">
      <c r="A119" s="212"/>
      <c r="B119" s="22"/>
      <c r="C119" s="22"/>
      <c r="D119" s="22"/>
      <c r="E119" s="22"/>
      <c r="F119" s="22"/>
      <c r="G119" s="22"/>
      <c r="H119" s="22"/>
      <c r="I119" s="22"/>
    </row>
    <row r="120" spans="1:9" ht="18.75" customHeight="1" x14ac:dyDescent="0.25">
      <c r="A120" s="212"/>
      <c r="B120" s="22"/>
      <c r="C120" s="22"/>
      <c r="D120" s="22"/>
      <c r="E120" s="22"/>
      <c r="F120" s="22"/>
      <c r="G120" s="22"/>
      <c r="H120" s="22"/>
      <c r="I120" s="22"/>
    </row>
    <row r="121" spans="1:9" ht="18.75" customHeight="1" x14ac:dyDescent="0.25">
      <c r="A121" s="212"/>
      <c r="B121" s="22"/>
      <c r="C121" s="22"/>
      <c r="D121" s="22"/>
      <c r="E121" s="22"/>
      <c r="F121" s="22"/>
      <c r="G121" s="22"/>
      <c r="H121" s="22"/>
      <c r="I121" s="22"/>
    </row>
    <row r="122" spans="1:9" ht="18.75" customHeight="1" x14ac:dyDescent="0.25">
      <c r="A122" s="212"/>
      <c r="B122" s="22"/>
      <c r="C122" s="22"/>
      <c r="D122" s="22"/>
      <c r="E122" s="22"/>
      <c r="F122" s="22"/>
      <c r="G122" s="22"/>
      <c r="H122" s="22"/>
      <c r="I122" s="22"/>
    </row>
    <row r="123" spans="1:9" ht="18.75" customHeight="1" x14ac:dyDescent="0.25">
      <c r="A123" s="212"/>
      <c r="B123" s="22"/>
      <c r="C123" s="22"/>
      <c r="D123" s="22"/>
      <c r="E123" s="22"/>
      <c r="F123" s="22"/>
      <c r="G123" s="22"/>
      <c r="H123" s="22"/>
      <c r="I123" s="22"/>
    </row>
    <row r="124" spans="1:9" ht="18.75" customHeight="1" x14ac:dyDescent="0.25">
      <c r="A124" s="212"/>
      <c r="B124" s="22"/>
      <c r="C124" s="22"/>
      <c r="D124" s="22"/>
      <c r="E124" s="22"/>
      <c r="F124" s="22"/>
      <c r="G124" s="22"/>
      <c r="H124" s="22"/>
      <c r="I124" s="22"/>
    </row>
    <row r="125" spans="1:9" ht="18.75" customHeight="1" x14ac:dyDescent="0.25">
      <c r="A125" s="212"/>
      <c r="B125" s="22"/>
      <c r="C125" s="22"/>
      <c r="D125" s="22"/>
      <c r="E125" s="22"/>
      <c r="F125" s="22"/>
      <c r="G125" s="22"/>
      <c r="H125" s="22"/>
      <c r="I125" s="22"/>
    </row>
    <row r="126" spans="1:9" ht="18.75" customHeight="1" x14ac:dyDescent="0.25">
      <c r="A126" s="212"/>
      <c r="B126" s="22"/>
      <c r="C126" s="22"/>
      <c r="D126" s="22"/>
      <c r="E126" s="22"/>
      <c r="F126" s="22"/>
      <c r="G126" s="22"/>
      <c r="H126" s="22"/>
      <c r="I126" s="22"/>
    </row>
    <row r="127" spans="1:9" ht="18.75" customHeight="1" x14ac:dyDescent="0.25">
      <c r="A127" s="55"/>
      <c r="B127" s="22"/>
      <c r="C127" s="22"/>
      <c r="D127" s="22"/>
      <c r="E127" s="22"/>
      <c r="F127" s="22"/>
      <c r="G127" s="22"/>
      <c r="H127" s="22"/>
      <c r="I127" s="22"/>
    </row>
    <row r="128" spans="1:9" ht="18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</row>
    <row r="129" spans="1:9" ht="18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</row>
    <row r="130" spans="1:9" ht="18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</row>
    <row r="131" spans="1:9" ht="18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</row>
    <row r="132" spans="1:9" ht="18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</row>
    <row r="133" spans="1:9" ht="18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</row>
    <row r="134" spans="1:9" ht="18.75" customHeight="1" x14ac:dyDescent="0.25">
      <c r="A134" s="22"/>
      <c r="B134" s="168" t="s">
        <v>116</v>
      </c>
      <c r="C134" s="168"/>
      <c r="D134" s="168"/>
      <c r="E134" s="168"/>
      <c r="F134" s="168"/>
      <c r="G134" s="168"/>
      <c r="H134" s="168"/>
      <c r="I134" s="168"/>
    </row>
    <row r="135" spans="1:9" ht="18.75" customHeight="1" x14ac:dyDescent="0.25">
      <c r="A135" s="22"/>
      <c r="B135" s="55"/>
      <c r="C135" s="55"/>
      <c r="D135" s="55"/>
      <c r="E135" s="55"/>
      <c r="F135" s="55"/>
      <c r="G135" s="55"/>
      <c r="H135" s="55"/>
      <c r="I135" s="55"/>
    </row>
    <row r="136" spans="1:9" ht="18.75" customHeight="1" x14ac:dyDescent="0.25">
      <c r="A136" s="22"/>
      <c r="B136" s="22" t="s">
        <v>97</v>
      </c>
      <c r="C136" s="22"/>
      <c r="D136" s="22"/>
      <c r="E136" s="22"/>
      <c r="F136" s="22"/>
      <c r="G136" s="22"/>
      <c r="H136" s="173">
        <f>'Input &amp; Process'!R27</f>
        <v>3460000</v>
      </c>
      <c r="I136" s="174"/>
    </row>
    <row r="137" spans="1:9" ht="18.75" customHeight="1" x14ac:dyDescent="0.25">
      <c r="A137" s="22"/>
      <c r="B137" s="22" t="s">
        <v>98</v>
      </c>
      <c r="C137" s="22"/>
      <c r="D137" s="22"/>
      <c r="E137" s="22"/>
      <c r="F137" s="22"/>
      <c r="G137" s="22"/>
      <c r="H137" s="175">
        <f>'Input &amp; Process'!R28</f>
        <v>2459000</v>
      </c>
      <c r="I137" s="176"/>
    </row>
    <row r="138" spans="1:9" ht="18.75" customHeight="1" x14ac:dyDescent="0.25">
      <c r="A138" s="22"/>
      <c r="B138" s="22" t="s">
        <v>99</v>
      </c>
      <c r="C138" s="22"/>
      <c r="D138" s="22"/>
      <c r="E138" s="22"/>
      <c r="F138" s="22"/>
      <c r="G138" s="22"/>
      <c r="H138" s="175">
        <f>'Input &amp; Process'!R29</f>
        <v>1001000</v>
      </c>
      <c r="I138" s="176"/>
    </row>
    <row r="139" spans="1:9" ht="18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</row>
    <row r="140" spans="1:9" ht="18.75" customHeight="1" x14ac:dyDescent="0.25">
      <c r="A140" s="22"/>
      <c r="B140" s="61" t="s">
        <v>100</v>
      </c>
      <c r="C140" s="22"/>
      <c r="D140" s="22"/>
      <c r="E140" s="22"/>
      <c r="F140" s="22"/>
      <c r="G140" s="22"/>
      <c r="H140" s="22"/>
      <c r="I140" s="22"/>
    </row>
    <row r="141" spans="1:9" ht="18.75" customHeight="1" x14ac:dyDescent="0.25">
      <c r="A141" s="22"/>
      <c r="B141" s="28" t="s">
        <v>22</v>
      </c>
      <c r="C141" s="22"/>
      <c r="D141" s="22"/>
      <c r="E141" s="22"/>
      <c r="F141" s="22"/>
      <c r="G141" s="73" t="s">
        <v>26</v>
      </c>
      <c r="H141" s="177">
        <f>'Input &amp; Process'!R32</f>
        <v>8.52</v>
      </c>
      <c r="I141" s="178"/>
    </row>
    <row r="142" spans="1:9" ht="18.75" customHeight="1" x14ac:dyDescent="0.25">
      <c r="A142" s="22"/>
      <c r="B142" s="28" t="s">
        <v>23</v>
      </c>
      <c r="C142" s="22"/>
      <c r="D142" s="22"/>
      <c r="E142" s="22"/>
      <c r="F142" s="22"/>
      <c r="G142" s="73" t="s">
        <v>27</v>
      </c>
      <c r="H142" s="177">
        <f>'Input &amp; Process'!R33</f>
        <v>26.487999999999996</v>
      </c>
      <c r="I142" s="178"/>
    </row>
    <row r="143" spans="1:9" ht="18.75" customHeight="1" x14ac:dyDescent="0.25">
      <c r="A143" s="22"/>
      <c r="B143" s="28" t="s">
        <v>24</v>
      </c>
      <c r="C143" s="22"/>
      <c r="D143" s="22"/>
      <c r="E143" s="22"/>
      <c r="F143" s="22"/>
      <c r="G143" s="73" t="s">
        <v>28</v>
      </c>
      <c r="H143" s="177">
        <f>'Input &amp; Process'!R34</f>
        <v>2.7670000000000008</v>
      </c>
      <c r="I143" s="178"/>
    </row>
    <row r="144" spans="1:9" ht="18.75" customHeight="1" x14ac:dyDescent="0.25">
      <c r="A144" s="22"/>
      <c r="B144" s="28" t="s">
        <v>25</v>
      </c>
      <c r="C144" s="22"/>
      <c r="D144" s="22"/>
      <c r="E144" s="22"/>
      <c r="F144" s="22"/>
      <c r="G144" s="73" t="s">
        <v>29</v>
      </c>
      <c r="H144" s="177">
        <f>'Input &amp; Process'!R35</f>
        <v>0.44480000000000003</v>
      </c>
      <c r="I144" s="178"/>
    </row>
    <row r="145" spans="1:9" ht="18.75" customHeight="1" x14ac:dyDescent="0.25">
      <c r="A145" s="22"/>
      <c r="B145" s="28"/>
      <c r="C145" s="22"/>
      <c r="D145" s="22"/>
      <c r="E145" s="22"/>
      <c r="F145" s="22"/>
      <c r="G145" s="73"/>
      <c r="H145" s="227"/>
      <c r="I145" s="227"/>
    </row>
    <row r="146" spans="1:9" ht="18.75" customHeight="1" x14ac:dyDescent="0.25">
      <c r="A146" s="22"/>
      <c r="B146" s="28"/>
      <c r="C146" s="22"/>
      <c r="D146" s="22"/>
      <c r="E146" s="22"/>
      <c r="F146" s="22"/>
      <c r="G146" s="73"/>
      <c r="H146" s="227"/>
      <c r="I146" s="227"/>
    </row>
    <row r="147" spans="1:9" ht="18.75" customHeight="1" x14ac:dyDescent="0.25">
      <c r="A147" s="22"/>
      <c r="B147" s="28"/>
      <c r="C147" s="22"/>
      <c r="D147" s="22"/>
      <c r="E147" s="22"/>
      <c r="F147" s="22"/>
      <c r="G147" s="73"/>
      <c r="H147" s="227"/>
      <c r="I147" s="227"/>
    </row>
    <row r="148" spans="1:9" ht="18.75" customHeight="1" x14ac:dyDescent="0.25">
      <c r="A148" s="22"/>
      <c r="B148" s="61" t="s">
        <v>101</v>
      </c>
      <c r="C148" s="22"/>
      <c r="D148" s="22"/>
      <c r="E148" s="22"/>
      <c r="F148" s="22"/>
      <c r="G148" s="73"/>
      <c r="H148" s="22"/>
      <c r="I148" s="22"/>
    </row>
    <row r="149" spans="1:9" ht="18.75" customHeight="1" x14ac:dyDescent="0.25">
      <c r="A149" s="22"/>
      <c r="B149" s="39" t="s">
        <v>34</v>
      </c>
      <c r="C149" s="22"/>
      <c r="D149" s="22"/>
      <c r="E149" s="22"/>
      <c r="F149" s="22"/>
      <c r="G149" s="73" t="s">
        <v>49</v>
      </c>
      <c r="H149" s="11">
        <f>'Input &amp; Process'!R37</f>
        <v>8.9782000000000001E-2</v>
      </c>
      <c r="I149" s="34"/>
    </row>
    <row r="150" spans="1:9" ht="18.75" customHeight="1" x14ac:dyDescent="0.25">
      <c r="A150" s="22"/>
      <c r="B150" s="39" t="s">
        <v>38</v>
      </c>
      <c r="C150" s="22"/>
      <c r="D150" s="22"/>
      <c r="E150" s="22"/>
      <c r="F150" s="22"/>
      <c r="G150" s="73" t="s">
        <v>49</v>
      </c>
      <c r="H150" s="11">
        <f>'Input &amp; Process'!R38</f>
        <v>3.7043999999999994E-2</v>
      </c>
      <c r="I150" s="34"/>
    </row>
    <row r="151" spans="1:9" ht="18.75" customHeight="1" x14ac:dyDescent="0.25">
      <c r="A151" s="22"/>
      <c r="B151" s="28" t="s">
        <v>181</v>
      </c>
      <c r="C151" s="22"/>
      <c r="D151" s="22"/>
      <c r="E151" s="22"/>
      <c r="F151" s="22"/>
      <c r="G151" s="73" t="s">
        <v>50</v>
      </c>
      <c r="H151" s="11">
        <f>'Input &amp; Process'!R39</f>
        <v>0.94499999999999995</v>
      </c>
      <c r="I151" s="34"/>
    </row>
    <row r="152" spans="1:9" ht="18.75" customHeight="1" x14ac:dyDescent="0.25">
      <c r="A152" s="22"/>
      <c r="B152" s="28" t="s">
        <v>182</v>
      </c>
      <c r="C152" s="22"/>
      <c r="D152" s="22"/>
      <c r="E152" s="22"/>
      <c r="F152" s="22"/>
      <c r="G152" s="73" t="s">
        <v>50</v>
      </c>
      <c r="H152" s="11">
        <f>'Input &amp; Process'!R40</f>
        <v>0.94499999999999995</v>
      </c>
      <c r="I152" s="34"/>
    </row>
    <row r="153" spans="1:9" ht="18.75" customHeight="1" x14ac:dyDescent="0.25">
      <c r="A153" s="22"/>
      <c r="B153" s="39" t="s">
        <v>37</v>
      </c>
      <c r="C153" s="22"/>
      <c r="D153" s="22"/>
      <c r="E153" s="22"/>
      <c r="F153" s="22"/>
      <c r="G153" s="73" t="s">
        <v>121</v>
      </c>
      <c r="H153" s="12">
        <f>'Input &amp; Process'!R41</f>
        <v>1.0266199999999999</v>
      </c>
      <c r="I153" s="34"/>
    </row>
    <row r="154" spans="1:9" ht="18.75" customHeight="1" x14ac:dyDescent="0.25">
      <c r="A154" s="22"/>
      <c r="B154" s="39" t="s">
        <v>35</v>
      </c>
      <c r="C154" s="22"/>
      <c r="D154" s="22"/>
      <c r="E154" s="22"/>
      <c r="F154" s="22"/>
      <c r="G154" s="73" t="s">
        <v>121</v>
      </c>
      <c r="H154" s="12">
        <f>'Input &amp; Process'!R42</f>
        <v>0.102025</v>
      </c>
      <c r="I154" s="34"/>
    </row>
    <row r="155" spans="1:9" ht="18.75" customHeight="1" x14ac:dyDescent="0.25">
      <c r="A155" s="22"/>
      <c r="B155" s="39" t="s">
        <v>81</v>
      </c>
      <c r="C155" s="22"/>
      <c r="D155" s="22"/>
      <c r="E155" s="22"/>
      <c r="F155" s="22"/>
      <c r="G155" s="73" t="s">
        <v>122</v>
      </c>
      <c r="H155" s="11">
        <f>'Input &amp; Process'!R43</f>
        <v>0.96449999999999991</v>
      </c>
      <c r="I155" s="34"/>
    </row>
    <row r="156" spans="1:9" ht="18.75" customHeight="1" x14ac:dyDescent="0.25">
      <c r="A156" s="22"/>
      <c r="B156" s="39" t="s">
        <v>86</v>
      </c>
      <c r="C156" s="22"/>
      <c r="D156" s="22"/>
      <c r="E156" s="22"/>
      <c r="F156" s="22"/>
      <c r="G156" s="73" t="s">
        <v>122</v>
      </c>
      <c r="H156" s="11">
        <f>'Input &amp; Process'!R44</f>
        <v>2.3919600000000001</v>
      </c>
      <c r="I156" s="34"/>
    </row>
    <row r="157" spans="1:9" ht="18.75" customHeight="1" x14ac:dyDescent="0.25">
      <c r="A157" s="22"/>
      <c r="B157" s="39" t="s">
        <v>84</v>
      </c>
      <c r="C157" s="22"/>
      <c r="D157" s="22"/>
      <c r="E157" s="22"/>
      <c r="F157" s="22"/>
      <c r="G157" s="73" t="s">
        <v>105</v>
      </c>
      <c r="H157" s="11">
        <f>'Input &amp; Process'!R45</f>
        <v>13</v>
      </c>
      <c r="I157" s="34"/>
    </row>
    <row r="158" spans="1:9" ht="18.75" customHeight="1" x14ac:dyDescent="0.25">
      <c r="A158" s="22"/>
      <c r="B158" s="39" t="s">
        <v>149</v>
      </c>
      <c r="C158" s="22"/>
      <c r="D158" s="22"/>
      <c r="E158" s="22"/>
      <c r="F158" s="22"/>
      <c r="G158" s="73" t="s">
        <v>50</v>
      </c>
      <c r="H158" s="15">
        <f>'Input &amp; Process'!R46</f>
        <v>1</v>
      </c>
      <c r="I158" s="34"/>
    </row>
    <row r="159" spans="1:9" ht="18.75" customHeight="1" x14ac:dyDescent="0.25">
      <c r="A159" s="22"/>
      <c r="B159" s="39" t="s">
        <v>151</v>
      </c>
      <c r="C159" s="22"/>
      <c r="D159" s="22"/>
      <c r="E159" s="22"/>
      <c r="F159" s="22"/>
      <c r="G159" s="73" t="s">
        <v>50</v>
      </c>
      <c r="H159" s="15">
        <f>'Input &amp; Process'!R47</f>
        <v>1</v>
      </c>
      <c r="I159" s="34"/>
    </row>
    <row r="160" spans="1:9" ht="18.75" customHeight="1" x14ac:dyDescent="0.25">
      <c r="A160" s="22"/>
      <c r="B160" s="39" t="s">
        <v>156</v>
      </c>
      <c r="C160" s="22"/>
      <c r="D160" s="22"/>
      <c r="E160" s="22"/>
      <c r="F160" s="22"/>
      <c r="G160" s="73" t="s">
        <v>50</v>
      </c>
      <c r="H160" s="11">
        <f>'Input &amp; Process'!R48</f>
        <v>1</v>
      </c>
      <c r="I160" s="34"/>
    </row>
    <row r="161" spans="1:9" ht="18.75" customHeight="1" x14ac:dyDescent="0.25">
      <c r="A161" s="22"/>
      <c r="B161" s="39" t="s">
        <v>159</v>
      </c>
      <c r="C161" s="22"/>
      <c r="D161" s="22"/>
      <c r="E161" s="22"/>
      <c r="F161" s="22"/>
      <c r="G161" s="73" t="s">
        <v>50</v>
      </c>
      <c r="H161" s="15">
        <f>'Input &amp; Process'!R49</f>
        <v>0</v>
      </c>
      <c r="I161" s="34"/>
    </row>
    <row r="162" spans="1:9" ht="18.75" customHeight="1" x14ac:dyDescent="0.25">
      <c r="A162" s="22"/>
      <c r="B162" s="39" t="s">
        <v>161</v>
      </c>
      <c r="C162" s="22"/>
      <c r="D162" s="22"/>
      <c r="E162" s="22"/>
      <c r="F162" s="22"/>
      <c r="G162" s="73" t="s">
        <v>50</v>
      </c>
      <c r="H162" s="15">
        <f>'Input &amp; Process'!R50</f>
        <v>0</v>
      </c>
      <c r="I162" s="34"/>
    </row>
    <row r="163" spans="1:9" ht="18.75" customHeight="1" x14ac:dyDescent="0.25">
      <c r="A163" s="22"/>
      <c r="B163" s="39" t="s">
        <v>163</v>
      </c>
      <c r="C163" s="22"/>
      <c r="D163" s="22"/>
      <c r="E163" s="22"/>
      <c r="F163" s="22"/>
      <c r="G163" s="73" t="s">
        <v>50</v>
      </c>
      <c r="H163" s="15">
        <f>'Input &amp; Process'!R51</f>
        <v>0</v>
      </c>
      <c r="I163" s="34"/>
    </row>
    <row r="164" spans="1:9" ht="18.75" customHeight="1" x14ac:dyDescent="0.25">
      <c r="A164" s="22"/>
      <c r="B164" s="39" t="s">
        <v>39</v>
      </c>
      <c r="C164" s="22"/>
      <c r="D164" s="22"/>
      <c r="E164" s="22"/>
      <c r="F164" s="22"/>
      <c r="G164" s="73" t="s">
        <v>50</v>
      </c>
      <c r="H164" s="11">
        <f>'Input &amp; Process'!R52</f>
        <v>0</v>
      </c>
      <c r="I164" s="34"/>
    </row>
    <row r="165" spans="1:9" ht="18.75" customHeight="1" x14ac:dyDescent="0.25">
      <c r="A165" s="22"/>
      <c r="B165" s="39" t="s">
        <v>43</v>
      </c>
      <c r="C165" s="22"/>
      <c r="D165" s="22"/>
      <c r="E165" s="22"/>
      <c r="F165" s="22"/>
      <c r="G165" s="73" t="s">
        <v>104</v>
      </c>
      <c r="H165" s="11">
        <f>'Input &amp; Process'!R53</f>
        <v>0</v>
      </c>
      <c r="I165" s="34"/>
    </row>
    <row r="166" spans="1:9" ht="18.75" customHeight="1" x14ac:dyDescent="0.25">
      <c r="A166" s="22"/>
      <c r="B166" s="39" t="s">
        <v>41</v>
      </c>
      <c r="C166" s="22"/>
      <c r="D166" s="22"/>
      <c r="E166" s="22"/>
      <c r="F166" s="22"/>
      <c r="G166" s="73" t="s">
        <v>50</v>
      </c>
      <c r="H166" s="15">
        <f>'Input &amp; Process'!R54</f>
        <v>0</v>
      </c>
      <c r="I166" s="34"/>
    </row>
    <row r="167" spans="1:9" ht="18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</row>
    <row r="168" spans="1:9" ht="18.75" customHeight="1" x14ac:dyDescent="0.25">
      <c r="A168" s="22"/>
      <c r="B168" s="61" t="s">
        <v>118</v>
      </c>
      <c r="C168" s="22"/>
      <c r="D168" s="22"/>
      <c r="E168" s="22"/>
      <c r="F168" s="22"/>
      <c r="G168" s="22"/>
      <c r="H168" s="22"/>
      <c r="I168" s="22"/>
    </row>
    <row r="169" spans="1:9" ht="18.75" customHeight="1" x14ac:dyDescent="0.25">
      <c r="A169" s="22"/>
      <c r="B169" s="34" t="s">
        <v>165</v>
      </c>
      <c r="C169" s="22"/>
      <c r="D169" s="22"/>
      <c r="E169" s="22"/>
      <c r="F169" s="22"/>
      <c r="G169" s="22"/>
      <c r="H169" s="175">
        <f>'Input &amp; Process'!R57</f>
        <v>1310000</v>
      </c>
      <c r="I169" s="176"/>
    </row>
    <row r="170" spans="1:9" ht="18.75" customHeight="1" x14ac:dyDescent="0.25">
      <c r="A170" s="22"/>
      <c r="B170" s="34" t="s">
        <v>166</v>
      </c>
      <c r="C170" s="22"/>
      <c r="D170" s="22"/>
      <c r="E170" s="22"/>
      <c r="F170" s="22"/>
      <c r="G170" s="22"/>
      <c r="H170" s="175">
        <f>'Input &amp; Process'!R58</f>
        <v>1080000</v>
      </c>
      <c r="I170" s="176"/>
    </row>
    <row r="171" spans="1:9" ht="18.75" customHeight="1" x14ac:dyDescent="0.25">
      <c r="A171" s="22"/>
      <c r="B171" s="34" t="s">
        <v>148</v>
      </c>
      <c r="C171" s="22"/>
      <c r="D171" s="22"/>
      <c r="E171" s="22"/>
      <c r="F171" s="22"/>
      <c r="G171" s="22"/>
      <c r="H171" s="175">
        <f>'Input &amp; Process'!R59</f>
        <v>260000</v>
      </c>
      <c r="I171" s="176"/>
    </row>
    <row r="172" spans="1:9" ht="18.75" customHeight="1" x14ac:dyDescent="0.25">
      <c r="A172" s="22"/>
      <c r="B172" s="34" t="s">
        <v>150</v>
      </c>
      <c r="C172" s="22"/>
      <c r="D172" s="22"/>
      <c r="E172" s="22"/>
      <c r="F172" s="22"/>
      <c r="G172" s="22"/>
      <c r="H172" s="175">
        <f>'Input &amp; Process'!R60</f>
        <v>160000</v>
      </c>
      <c r="I172" s="176"/>
    </row>
    <row r="173" spans="1:9" ht="18.75" customHeight="1" x14ac:dyDescent="0.25">
      <c r="A173" s="22"/>
      <c r="B173" s="34" t="s">
        <v>155</v>
      </c>
      <c r="C173" s="22"/>
      <c r="D173" s="22"/>
      <c r="E173" s="22"/>
      <c r="F173" s="22"/>
      <c r="G173" s="22"/>
      <c r="H173" s="179">
        <f>'Input &amp; Process'!R61</f>
        <v>100000</v>
      </c>
      <c r="I173" s="180"/>
    </row>
    <row r="174" spans="1:9" ht="18.75" customHeight="1" x14ac:dyDescent="0.25">
      <c r="A174" s="22"/>
      <c r="B174" s="34" t="s">
        <v>158</v>
      </c>
      <c r="C174" s="22"/>
      <c r="D174" s="22"/>
      <c r="E174" s="22"/>
      <c r="F174" s="22"/>
      <c r="G174" s="22"/>
      <c r="H174" s="179">
        <f>'Input &amp; Process'!R62</f>
        <v>0</v>
      </c>
      <c r="I174" s="180"/>
    </row>
    <row r="175" spans="1:9" ht="18.75" customHeight="1" x14ac:dyDescent="0.25">
      <c r="A175" s="22"/>
      <c r="B175" s="34" t="s">
        <v>160</v>
      </c>
      <c r="C175" s="22"/>
      <c r="D175" s="22"/>
      <c r="E175" s="22"/>
      <c r="F175" s="22"/>
      <c r="G175" s="22"/>
      <c r="H175" s="179">
        <f>'Input &amp; Process'!R63</f>
        <v>0</v>
      </c>
      <c r="I175" s="180"/>
    </row>
    <row r="176" spans="1:9" ht="18.75" customHeight="1" x14ac:dyDescent="0.25">
      <c r="A176" s="22"/>
      <c r="B176" s="209" t="s">
        <v>162</v>
      </c>
      <c r="C176" s="22"/>
      <c r="D176" s="22"/>
      <c r="E176" s="22"/>
      <c r="F176" s="22"/>
      <c r="G176" s="22"/>
      <c r="H176" s="179">
        <f>'Input &amp; Process'!R64</f>
        <v>0</v>
      </c>
      <c r="I176" s="180"/>
    </row>
    <row r="177" spans="1:9" ht="18.75" customHeight="1" x14ac:dyDescent="0.25">
      <c r="A177" s="22"/>
      <c r="B177" s="34" t="s">
        <v>119</v>
      </c>
      <c r="C177" s="22"/>
      <c r="D177" s="22"/>
      <c r="E177" s="22"/>
      <c r="F177" s="22"/>
      <c r="G177" s="22"/>
      <c r="H177" s="175">
        <f>'Input &amp; Process'!R65</f>
        <v>330000</v>
      </c>
      <c r="I177" s="176"/>
    </row>
    <row r="178" spans="1:9" ht="18.75" customHeight="1" x14ac:dyDescent="0.25">
      <c r="A178" s="22"/>
      <c r="B178" s="34" t="s">
        <v>120</v>
      </c>
      <c r="C178" s="22"/>
      <c r="D178" s="22"/>
      <c r="E178" s="22"/>
      <c r="F178" s="22"/>
      <c r="G178" s="22"/>
      <c r="H178" s="175">
        <f>'Input &amp; Process'!R66</f>
        <v>220000</v>
      </c>
      <c r="I178" s="176"/>
    </row>
    <row r="179" spans="1:9" ht="18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</row>
    <row r="180" spans="1:9" ht="18.75" customHeight="1" x14ac:dyDescent="0.25">
      <c r="A180" s="123"/>
      <c r="B180" s="22"/>
      <c r="C180" s="22"/>
      <c r="D180" s="22"/>
      <c r="E180" s="22"/>
      <c r="F180" s="22"/>
      <c r="G180" s="22"/>
      <c r="H180" s="22"/>
      <c r="I180" s="22"/>
    </row>
    <row r="181" spans="1:9" ht="18.75" customHeight="1" x14ac:dyDescent="0.25">
      <c r="A181" s="123"/>
      <c r="B181" s="22"/>
      <c r="C181" s="22"/>
      <c r="D181" s="22"/>
      <c r="E181" s="22"/>
      <c r="F181" s="22"/>
      <c r="G181" s="22"/>
      <c r="H181" s="22"/>
      <c r="I181" s="22"/>
    </row>
    <row r="182" spans="1:9" ht="18.75" customHeight="1" x14ac:dyDescent="0.25">
      <c r="A182" s="123"/>
      <c r="B182" s="22"/>
      <c r="C182" s="22"/>
      <c r="D182" s="22"/>
      <c r="E182" s="22"/>
      <c r="F182" s="22"/>
      <c r="G182" s="22"/>
      <c r="H182" s="22"/>
      <c r="I182" s="22"/>
    </row>
    <row r="183" spans="1:9" ht="18.75" customHeight="1" x14ac:dyDescent="0.25">
      <c r="A183" s="123"/>
      <c r="B183" s="22"/>
      <c r="C183" s="22"/>
      <c r="D183" s="22"/>
      <c r="E183" s="22"/>
      <c r="F183" s="22"/>
      <c r="G183" s="22"/>
      <c r="H183" s="22"/>
      <c r="I183" s="22"/>
    </row>
    <row r="184" spans="1:9" ht="18.75" customHeight="1" x14ac:dyDescent="0.25">
      <c r="A184" s="123"/>
      <c r="B184" s="22"/>
      <c r="C184" s="22"/>
      <c r="D184" s="22"/>
      <c r="E184" s="22"/>
      <c r="F184" s="22"/>
      <c r="G184" s="22"/>
      <c r="H184" s="22"/>
      <c r="I184" s="22"/>
    </row>
    <row r="185" spans="1:9" ht="18.75" customHeight="1" x14ac:dyDescent="0.25">
      <c r="A185" s="211" t="s">
        <v>60</v>
      </c>
      <c r="B185" s="63" t="s">
        <v>46</v>
      </c>
      <c r="C185" s="64"/>
      <c r="D185" s="64"/>
      <c r="E185" s="64"/>
      <c r="F185" s="64"/>
      <c r="G185" s="65"/>
      <c r="H185" s="64"/>
      <c r="I185" s="208"/>
    </row>
    <row r="186" spans="1:9" ht="18.75" customHeight="1" x14ac:dyDescent="0.25">
      <c r="A186" s="210" t="s">
        <v>62</v>
      </c>
      <c r="B186" s="30" t="s">
        <v>52</v>
      </c>
      <c r="C186" s="31"/>
      <c r="D186" s="31"/>
      <c r="E186" s="31"/>
      <c r="F186" s="31"/>
      <c r="G186" s="32"/>
      <c r="H186" s="31"/>
      <c r="I186" s="31"/>
    </row>
    <row r="187" spans="1:9" ht="18.75" customHeight="1" x14ac:dyDescent="0.25">
      <c r="A187" s="38"/>
      <c r="B187" s="34" t="s">
        <v>140</v>
      </c>
      <c r="C187" s="22"/>
      <c r="D187" s="22"/>
      <c r="E187" s="22"/>
      <c r="F187" s="22"/>
      <c r="G187" s="35" t="s">
        <v>141</v>
      </c>
      <c r="H187" s="13">
        <f>'Input &amp; Process'!H93</f>
        <v>1.89</v>
      </c>
      <c r="I187" s="34" t="s">
        <v>47</v>
      </c>
    </row>
    <row r="188" spans="1:9" ht="18.75" customHeight="1" x14ac:dyDescent="0.25">
      <c r="A188" s="38"/>
      <c r="B188" s="34" t="s">
        <v>48</v>
      </c>
      <c r="C188" s="22"/>
      <c r="D188" s="22"/>
      <c r="E188" s="22"/>
      <c r="F188" s="22"/>
      <c r="G188" s="35" t="s">
        <v>142</v>
      </c>
      <c r="H188" s="12">
        <f>'Input &amp; Process'!H94</f>
        <v>6.6149999999999987E-2</v>
      </c>
      <c r="I188" s="34" t="s">
        <v>51</v>
      </c>
    </row>
    <row r="189" spans="1:9" ht="18.75" customHeight="1" x14ac:dyDescent="0.25">
      <c r="A189" s="38"/>
      <c r="B189" s="34"/>
      <c r="C189" s="22"/>
      <c r="D189" s="22"/>
      <c r="E189" s="22"/>
      <c r="F189" s="22"/>
      <c r="G189" s="35"/>
      <c r="H189" s="22"/>
      <c r="I189" s="22"/>
    </row>
    <row r="190" spans="1:9" ht="18.75" customHeight="1" x14ac:dyDescent="0.25">
      <c r="A190" s="210" t="s">
        <v>78</v>
      </c>
      <c r="B190" s="30" t="s">
        <v>53</v>
      </c>
      <c r="C190" s="31"/>
      <c r="D190" s="31"/>
      <c r="E190" s="31"/>
      <c r="F190" s="31"/>
      <c r="G190" s="32"/>
      <c r="H190" s="31"/>
      <c r="I190" s="31"/>
    </row>
    <row r="191" spans="1:9" ht="18.75" customHeight="1" x14ac:dyDescent="0.25">
      <c r="A191" s="38"/>
      <c r="B191" s="34" t="s">
        <v>54</v>
      </c>
      <c r="C191" s="22"/>
      <c r="D191" s="22"/>
      <c r="E191" s="22"/>
      <c r="F191" s="22"/>
      <c r="G191" s="35" t="s">
        <v>9</v>
      </c>
      <c r="H191" s="5">
        <f>'Input &amp; Process'!H97</f>
        <v>2200</v>
      </c>
      <c r="I191" s="34" t="s">
        <v>12</v>
      </c>
    </row>
    <row r="192" spans="1:9" ht="18.75" customHeight="1" x14ac:dyDescent="0.25">
      <c r="A192" s="38"/>
      <c r="B192" s="34" t="s">
        <v>55</v>
      </c>
      <c r="C192" s="22"/>
      <c r="D192" s="22"/>
      <c r="E192" s="22"/>
      <c r="F192" s="22"/>
      <c r="G192" s="35" t="s">
        <v>10</v>
      </c>
      <c r="H192" s="5">
        <f>'Input &amp; Process'!H98</f>
        <v>1100</v>
      </c>
      <c r="I192" s="34" t="s">
        <v>12</v>
      </c>
    </row>
    <row r="193" spans="1:9" ht="18.75" customHeight="1" x14ac:dyDescent="0.25">
      <c r="A193" s="38"/>
      <c r="B193" s="34"/>
      <c r="C193" s="22"/>
      <c r="D193" s="22"/>
      <c r="E193" s="22"/>
      <c r="F193" s="22"/>
      <c r="G193" s="35"/>
      <c r="H193" s="23"/>
      <c r="I193" s="34"/>
    </row>
    <row r="194" spans="1:9" ht="18.75" customHeight="1" x14ac:dyDescent="0.25">
      <c r="A194" s="38"/>
      <c r="B194" s="219" t="s">
        <v>94</v>
      </c>
      <c r="C194" s="86"/>
      <c r="D194" s="220"/>
      <c r="E194" s="214" t="s">
        <v>13</v>
      </c>
      <c r="F194" s="24" t="s">
        <v>14</v>
      </c>
      <c r="G194" s="24"/>
      <c r="H194" s="24"/>
      <c r="I194" s="107"/>
    </row>
    <row r="195" spans="1:9" ht="18.75" customHeight="1" x14ac:dyDescent="0.25">
      <c r="A195" s="38"/>
      <c r="B195" s="221" t="s">
        <v>89</v>
      </c>
      <c r="C195" s="18"/>
      <c r="D195" s="10"/>
      <c r="E195" s="122">
        <f>'Input &amp; Process'!E101</f>
        <v>15400</v>
      </c>
      <c r="F195" s="5">
        <f>'Input &amp; Process'!F101</f>
        <v>15400</v>
      </c>
      <c r="G195" s="5"/>
      <c r="H195" s="5"/>
      <c r="I195" s="75" t="s">
        <v>19</v>
      </c>
    </row>
    <row r="196" spans="1:9" ht="18.75" customHeight="1" x14ac:dyDescent="0.25">
      <c r="A196" s="38"/>
      <c r="B196" s="221" t="s">
        <v>90</v>
      </c>
      <c r="C196" s="18"/>
      <c r="D196" s="10"/>
      <c r="E196" s="122">
        <f>'Input &amp; Process'!E102</f>
        <v>500</v>
      </c>
      <c r="F196" s="5">
        <f>'Input &amp; Process'!F102</f>
        <v>500</v>
      </c>
      <c r="G196" s="5"/>
      <c r="H196" s="5"/>
      <c r="I196" s="75" t="s">
        <v>12</v>
      </c>
    </row>
    <row r="197" spans="1:9" ht="18.75" customHeight="1" x14ac:dyDescent="0.25">
      <c r="A197" s="38"/>
      <c r="B197" s="221" t="s">
        <v>91</v>
      </c>
      <c r="C197" s="18"/>
      <c r="D197" s="10"/>
      <c r="E197" s="215">
        <f>'Input &amp; Process'!E103</f>
        <v>2100</v>
      </c>
      <c r="F197" s="15">
        <f>'Input &amp; Process'!F103</f>
        <v>1100</v>
      </c>
      <c r="G197" s="15"/>
      <c r="H197" s="5"/>
      <c r="I197" s="75" t="s">
        <v>12</v>
      </c>
    </row>
    <row r="198" spans="1:9" ht="18.75" customHeight="1" x14ac:dyDescent="0.25">
      <c r="A198" s="38"/>
      <c r="B198" s="221" t="s">
        <v>92</v>
      </c>
      <c r="C198" s="18"/>
      <c r="D198" s="222"/>
      <c r="E198" s="216">
        <f>'Input &amp; Process'!E104</f>
        <v>3.2340000000000001E-2</v>
      </c>
      <c r="F198" s="12">
        <f>'Input &amp; Process'!F104</f>
        <v>1.694E-2</v>
      </c>
      <c r="G198" s="12"/>
      <c r="H198" s="12"/>
      <c r="I198" s="34" t="s">
        <v>51</v>
      </c>
    </row>
    <row r="199" spans="1:9" ht="18.75" customHeight="1" x14ac:dyDescent="0.25">
      <c r="A199" s="38"/>
      <c r="B199" s="221" t="s">
        <v>93</v>
      </c>
      <c r="C199" s="18"/>
      <c r="D199" s="222"/>
      <c r="E199" s="216">
        <f>'Input &amp; Process'!E105</f>
        <v>1.05</v>
      </c>
      <c r="F199" s="12">
        <f>'Input &amp; Process'!F105</f>
        <v>0.55000000000000004</v>
      </c>
      <c r="G199" s="12"/>
      <c r="H199" s="12"/>
      <c r="I199" s="34" t="s">
        <v>47</v>
      </c>
    </row>
    <row r="200" spans="1:9" ht="18.75" customHeight="1" x14ac:dyDescent="0.25">
      <c r="A200" s="38"/>
      <c r="B200" s="34" t="s">
        <v>56</v>
      </c>
      <c r="C200" s="22"/>
      <c r="D200" s="22"/>
      <c r="E200" s="22"/>
      <c r="F200" s="22"/>
      <c r="G200" s="35" t="s">
        <v>145</v>
      </c>
      <c r="H200" s="14">
        <f>'Input &amp; Process'!H106</f>
        <v>8.1619999999999998E-2</v>
      </c>
      <c r="I200" s="34" t="s">
        <v>51</v>
      </c>
    </row>
    <row r="201" spans="1:9" ht="18.75" customHeight="1" x14ac:dyDescent="0.25">
      <c r="A201" s="38"/>
      <c r="B201" s="34" t="s">
        <v>95</v>
      </c>
      <c r="C201" s="22"/>
      <c r="D201" s="22"/>
      <c r="E201" s="22"/>
      <c r="F201" s="22"/>
      <c r="G201" s="35" t="s">
        <v>146</v>
      </c>
      <c r="H201" s="14">
        <f>'Input &amp; Process'!H107</f>
        <v>2.6500000000000004</v>
      </c>
      <c r="I201" s="34" t="s">
        <v>47</v>
      </c>
    </row>
    <row r="202" spans="1:9" ht="18.75" customHeight="1" x14ac:dyDescent="0.25">
      <c r="A202" s="38"/>
      <c r="B202" s="34"/>
      <c r="C202" s="22"/>
      <c r="D202" s="22"/>
      <c r="E202" s="22"/>
      <c r="F202" s="22"/>
      <c r="G202" s="35"/>
      <c r="H202" s="22"/>
      <c r="I202" s="22"/>
    </row>
    <row r="203" spans="1:9" ht="18.75" customHeight="1" x14ac:dyDescent="0.25">
      <c r="A203" s="211" t="s">
        <v>110</v>
      </c>
      <c r="B203" s="63" t="s">
        <v>63</v>
      </c>
      <c r="C203" s="64"/>
      <c r="D203" s="64"/>
      <c r="E203" s="64"/>
      <c r="F203" s="64"/>
      <c r="G203" s="65"/>
      <c r="H203" s="64"/>
      <c r="I203" s="208"/>
    </row>
    <row r="204" spans="1:9" ht="18.75" customHeight="1" x14ac:dyDescent="0.25">
      <c r="A204" s="210" t="s">
        <v>185</v>
      </c>
      <c r="B204" s="30" t="s">
        <v>178</v>
      </c>
      <c r="C204" s="31"/>
      <c r="D204" s="31"/>
      <c r="E204" s="31"/>
      <c r="F204" s="31"/>
      <c r="G204" s="32"/>
      <c r="H204" s="31"/>
      <c r="I204" s="31"/>
    </row>
    <row r="205" spans="1:9" ht="18.75" customHeight="1" x14ac:dyDescent="0.25">
      <c r="A205" s="213"/>
      <c r="B205" s="165" t="s">
        <v>64</v>
      </c>
      <c r="C205" s="165"/>
      <c r="D205" s="121" t="s">
        <v>68</v>
      </c>
      <c r="E205" s="165" t="s">
        <v>65</v>
      </c>
      <c r="F205" s="165"/>
      <c r="G205" s="165" t="s">
        <v>66</v>
      </c>
      <c r="H205" s="165"/>
      <c r="I205" s="88"/>
    </row>
    <row r="206" spans="1:9" ht="18.75" customHeight="1" x14ac:dyDescent="0.25">
      <c r="A206" s="38"/>
      <c r="B206" s="113" t="s">
        <v>67</v>
      </c>
      <c r="C206" s="17"/>
      <c r="D206" s="17"/>
      <c r="E206" s="147"/>
      <c r="F206" s="147"/>
      <c r="G206" s="147"/>
      <c r="H206" s="147"/>
      <c r="I206" s="22"/>
    </row>
    <row r="207" spans="1:9" ht="18.75" customHeight="1" x14ac:dyDescent="0.25">
      <c r="A207" s="38"/>
      <c r="B207" s="166" t="s">
        <v>74</v>
      </c>
      <c r="C207" s="152"/>
      <c r="D207" s="11">
        <f>'Input &amp; Process'!D113</f>
        <v>1</v>
      </c>
      <c r="E207" s="146">
        <f>'Input &amp; Process'!E113</f>
        <v>95000</v>
      </c>
      <c r="F207" s="147">
        <f>'Input &amp; Process'!F113</f>
        <v>0</v>
      </c>
      <c r="G207" s="148">
        <f>'Input &amp; Process'!G113</f>
        <v>95000</v>
      </c>
      <c r="H207" s="148">
        <f>'Input &amp; Process'!H113</f>
        <v>0</v>
      </c>
      <c r="I207" s="22"/>
    </row>
    <row r="208" spans="1:9" ht="18.75" customHeight="1" x14ac:dyDescent="0.25">
      <c r="A208" s="38"/>
      <c r="B208" s="166" t="s">
        <v>75</v>
      </c>
      <c r="C208" s="152"/>
      <c r="D208" s="11">
        <f>'Input &amp; Process'!D114</f>
        <v>3</v>
      </c>
      <c r="E208" s="146">
        <f>'Input &amp; Process'!E114</f>
        <v>110000</v>
      </c>
      <c r="F208" s="147">
        <f>'Input &amp; Process'!F114</f>
        <v>0</v>
      </c>
      <c r="G208" s="148">
        <f>'Input &amp; Process'!G114</f>
        <v>330000</v>
      </c>
      <c r="H208" s="148">
        <f>'Input &amp; Process'!H114</f>
        <v>0</v>
      </c>
      <c r="I208" s="22"/>
    </row>
    <row r="209" spans="1:9" ht="18.75" customHeight="1" x14ac:dyDescent="0.25">
      <c r="A209" s="38"/>
      <c r="B209" s="166" t="s">
        <v>76</v>
      </c>
      <c r="C209" s="152"/>
      <c r="D209" s="11">
        <f>'Input &amp; Process'!D115</f>
        <v>0.3</v>
      </c>
      <c r="E209" s="146">
        <f>'Input &amp; Process'!E115</f>
        <v>115000</v>
      </c>
      <c r="F209" s="147">
        <f>'Input &amp; Process'!F115</f>
        <v>0</v>
      </c>
      <c r="G209" s="148">
        <f>'Input &amp; Process'!G115</f>
        <v>34500</v>
      </c>
      <c r="H209" s="148">
        <f>'Input &amp; Process'!H115</f>
        <v>0</v>
      </c>
      <c r="I209" s="22"/>
    </row>
    <row r="210" spans="1:9" ht="18.75" customHeight="1" x14ac:dyDescent="0.25">
      <c r="A210" s="38"/>
      <c r="B210" s="166" t="s">
        <v>77</v>
      </c>
      <c r="C210" s="152"/>
      <c r="D210" s="11">
        <f>'Input &amp; Process'!D116</f>
        <v>7.4999999999999997E-2</v>
      </c>
      <c r="E210" s="146">
        <f>'Input &amp; Process'!E116</f>
        <v>140000</v>
      </c>
      <c r="F210" s="147">
        <f>'Input &amp; Process'!F116</f>
        <v>0</v>
      </c>
      <c r="G210" s="148">
        <f>'Input &amp; Process'!G116</f>
        <v>10500</v>
      </c>
      <c r="H210" s="148">
        <f>'Input &amp; Process'!H116</f>
        <v>0</v>
      </c>
      <c r="I210" s="22"/>
    </row>
    <row r="211" spans="1:9" ht="18.75" customHeight="1" x14ac:dyDescent="0.25">
      <c r="A211" s="38"/>
      <c r="B211" s="154" t="s">
        <v>69</v>
      </c>
      <c r="C211" s="154"/>
      <c r="D211" s="154"/>
      <c r="E211" s="154"/>
      <c r="F211" s="154"/>
      <c r="G211" s="155">
        <f>'Input &amp; Process'!G117</f>
        <v>470000</v>
      </c>
      <c r="H211" s="155">
        <f>'Input &amp; Process'!H117</f>
        <v>0</v>
      </c>
      <c r="I211" s="22"/>
    </row>
    <row r="212" spans="1:9" ht="18.75" customHeight="1" x14ac:dyDescent="0.25">
      <c r="A212" s="38"/>
      <c r="B212" s="120"/>
      <c r="C212" s="18"/>
      <c r="D212" s="18"/>
      <c r="E212" s="18"/>
      <c r="F212" s="18"/>
      <c r="G212" s="19"/>
      <c r="H212" s="20"/>
      <c r="I212" s="22"/>
    </row>
    <row r="213" spans="1:9" ht="18.75" customHeight="1" x14ac:dyDescent="0.25">
      <c r="A213" s="38"/>
      <c r="B213" s="113" t="s">
        <v>70</v>
      </c>
      <c r="C213" s="17"/>
      <c r="D213" s="17"/>
      <c r="E213" s="147"/>
      <c r="F213" s="147"/>
      <c r="G213" s="148"/>
      <c r="H213" s="148"/>
      <c r="I213" s="22"/>
    </row>
    <row r="214" spans="1:9" ht="18.75" customHeight="1" x14ac:dyDescent="0.25">
      <c r="A214" s="38"/>
      <c r="B214" s="166" t="s">
        <v>72</v>
      </c>
      <c r="C214" s="152"/>
      <c r="D214" s="11">
        <f>'Input &amp; Process'!D120</f>
        <v>7.4999999999999997E-2</v>
      </c>
      <c r="E214" s="146">
        <f>'Input &amp; Process'!E120</f>
        <v>7000000</v>
      </c>
      <c r="F214" s="147">
        <f>'Input &amp; Process'!F120</f>
        <v>0</v>
      </c>
      <c r="G214" s="148">
        <f>'Input &amp; Process'!G120</f>
        <v>525000</v>
      </c>
      <c r="H214" s="148">
        <f>'Input &amp; Process'!H120</f>
        <v>0</v>
      </c>
      <c r="I214" s="22"/>
    </row>
    <row r="215" spans="1:9" ht="18.75" customHeight="1" x14ac:dyDescent="0.25">
      <c r="A215" s="38"/>
      <c r="B215" s="166" t="s">
        <v>71</v>
      </c>
      <c r="C215" s="152"/>
      <c r="D215" s="11">
        <f>'Input &amp; Process'!D121</f>
        <v>0.5</v>
      </c>
      <c r="E215" s="146">
        <f>'Input &amp; Process'!E121</f>
        <v>15000</v>
      </c>
      <c r="F215" s="147">
        <f>'Input &amp; Process'!F121</f>
        <v>0</v>
      </c>
      <c r="G215" s="148">
        <f>'Input &amp; Process'!G121</f>
        <v>7500</v>
      </c>
      <c r="H215" s="148">
        <f>'Input &amp; Process'!H121</f>
        <v>0</v>
      </c>
      <c r="I215" s="22"/>
    </row>
    <row r="216" spans="1:9" ht="18.75" customHeight="1" x14ac:dyDescent="0.25">
      <c r="A216" s="38"/>
      <c r="B216" s="166"/>
      <c r="C216" s="152"/>
      <c r="D216" s="11"/>
      <c r="E216" s="146"/>
      <c r="F216" s="147"/>
      <c r="G216" s="148"/>
      <c r="H216" s="148"/>
      <c r="I216" s="22"/>
    </row>
    <row r="217" spans="1:9" ht="18.75" customHeight="1" x14ac:dyDescent="0.25">
      <c r="A217" s="38"/>
      <c r="B217" s="166"/>
      <c r="C217" s="152"/>
      <c r="D217" s="11"/>
      <c r="E217" s="146"/>
      <c r="F217" s="147"/>
      <c r="G217" s="148"/>
      <c r="H217" s="148"/>
      <c r="I217" s="22"/>
    </row>
    <row r="218" spans="1:9" ht="18.75" customHeight="1" x14ac:dyDescent="0.25">
      <c r="A218" s="38"/>
      <c r="B218" s="154" t="s">
        <v>187</v>
      </c>
      <c r="C218" s="154"/>
      <c r="D218" s="154"/>
      <c r="E218" s="154"/>
      <c r="F218" s="154"/>
      <c r="G218" s="155">
        <f>'Input &amp; Process'!G124</f>
        <v>532500</v>
      </c>
      <c r="H218" s="155">
        <f>'Input &amp; Process'!H124</f>
        <v>0</v>
      </c>
      <c r="I218" s="22"/>
    </row>
    <row r="219" spans="1:9" ht="18.75" customHeight="1" x14ac:dyDescent="0.25">
      <c r="A219" s="38"/>
      <c r="B219" s="120"/>
      <c r="C219" s="18"/>
      <c r="D219" s="18"/>
      <c r="E219" s="18"/>
      <c r="F219" s="18"/>
      <c r="G219" s="19"/>
      <c r="H219" s="20"/>
      <c r="I219" s="22"/>
    </row>
    <row r="220" spans="1:9" ht="18.75" customHeight="1" x14ac:dyDescent="0.25">
      <c r="A220" s="38"/>
      <c r="B220" s="200" t="s">
        <v>73</v>
      </c>
      <c r="C220" s="200"/>
      <c r="D220" s="200"/>
      <c r="E220" s="200"/>
      <c r="F220" s="200"/>
      <c r="G220" s="158">
        <f>'Input &amp; Process'!G126</f>
        <v>1196233.1250000002</v>
      </c>
      <c r="H220" s="158">
        <f>'Input &amp; Process'!H126</f>
        <v>0</v>
      </c>
      <c r="I220" s="22"/>
    </row>
    <row r="221" spans="1:9" ht="18.75" customHeight="1" x14ac:dyDescent="0.25">
      <c r="A221" s="38"/>
      <c r="B221" s="160" t="s">
        <v>188</v>
      </c>
      <c r="C221" s="160"/>
      <c r="D221" s="160"/>
      <c r="E221" s="160"/>
      <c r="F221" s="160"/>
      <c r="G221" s="161">
        <f>'Input &amp; Process'!G127</f>
        <v>2270000</v>
      </c>
      <c r="H221" s="161">
        <f>'Input &amp; Process'!H127</f>
        <v>0</v>
      </c>
      <c r="I221" s="22"/>
    </row>
    <row r="222" spans="1:9" ht="18.75" customHeight="1" x14ac:dyDescent="0.25">
      <c r="A222" s="38"/>
      <c r="B222" s="34"/>
      <c r="C222" s="22"/>
      <c r="D222" s="22"/>
      <c r="E222" s="22"/>
      <c r="F222" s="22"/>
      <c r="G222" s="35"/>
      <c r="H222" s="22"/>
      <c r="I222" s="22"/>
    </row>
    <row r="223" spans="1:9" ht="18.75" customHeight="1" x14ac:dyDescent="0.25">
      <c r="A223" s="210" t="s">
        <v>186</v>
      </c>
      <c r="B223" s="30" t="s">
        <v>179</v>
      </c>
      <c r="C223" s="31"/>
      <c r="D223" s="31"/>
      <c r="E223" s="31"/>
      <c r="F223" s="31"/>
      <c r="G223" s="32"/>
      <c r="H223" s="31"/>
      <c r="I223" s="22"/>
    </row>
    <row r="224" spans="1:9" ht="18.75" customHeight="1" x14ac:dyDescent="0.25">
      <c r="A224" s="213"/>
      <c r="B224" s="165" t="s">
        <v>64</v>
      </c>
      <c r="C224" s="165"/>
      <c r="D224" s="121" t="s">
        <v>68</v>
      </c>
      <c r="E224" s="165" t="s">
        <v>65</v>
      </c>
      <c r="F224" s="165"/>
      <c r="G224" s="165" t="s">
        <v>66</v>
      </c>
      <c r="H224" s="165"/>
      <c r="I224" s="22"/>
    </row>
    <row r="225" spans="1:9" ht="18.75" customHeight="1" x14ac:dyDescent="0.25">
      <c r="A225" s="38"/>
      <c r="B225" s="113" t="s">
        <v>67</v>
      </c>
      <c r="C225" s="17"/>
      <c r="D225" s="17"/>
      <c r="E225" s="147"/>
      <c r="F225" s="147"/>
      <c r="G225" s="147"/>
      <c r="H225" s="147"/>
      <c r="I225" s="22"/>
    </row>
    <row r="226" spans="1:9" ht="18.75" customHeight="1" x14ac:dyDescent="0.25">
      <c r="A226" s="38"/>
      <c r="B226" s="166" t="s">
        <v>74</v>
      </c>
      <c r="C226" s="152"/>
      <c r="D226" s="11">
        <f>'Input &amp; Process'!D132</f>
        <v>0.6</v>
      </c>
      <c r="E226" s="146">
        <f>'Input &amp; Process'!E132</f>
        <v>95000</v>
      </c>
      <c r="F226" s="147">
        <f>'Input &amp; Process'!F132</f>
        <v>0</v>
      </c>
      <c r="G226" s="148">
        <f>'Input &amp; Process'!G132</f>
        <v>57000</v>
      </c>
      <c r="H226" s="148">
        <f>'Input &amp; Process'!H132</f>
        <v>0</v>
      </c>
      <c r="I226" s="22"/>
    </row>
    <row r="227" spans="1:9" ht="18.75" customHeight="1" x14ac:dyDescent="0.25">
      <c r="A227" s="38"/>
      <c r="B227" s="166" t="s">
        <v>75</v>
      </c>
      <c r="C227" s="152"/>
      <c r="D227" s="11">
        <f>'Input &amp; Process'!D133</f>
        <v>2</v>
      </c>
      <c r="E227" s="146">
        <f>'Input &amp; Process'!E133</f>
        <v>110000</v>
      </c>
      <c r="F227" s="147">
        <f>'Input &amp; Process'!F133</f>
        <v>0</v>
      </c>
      <c r="G227" s="148">
        <f>'Input &amp; Process'!G133</f>
        <v>220000</v>
      </c>
      <c r="H227" s="148">
        <f>'Input &amp; Process'!H133</f>
        <v>0</v>
      </c>
      <c r="I227" s="22"/>
    </row>
    <row r="228" spans="1:9" ht="18.75" customHeight="1" x14ac:dyDescent="0.25">
      <c r="A228" s="38"/>
      <c r="B228" s="166" t="s">
        <v>76</v>
      </c>
      <c r="C228" s="152"/>
      <c r="D228" s="11">
        <f>'Input &amp; Process'!D134</f>
        <v>0.2</v>
      </c>
      <c r="E228" s="146">
        <f>'Input &amp; Process'!E134</f>
        <v>115000</v>
      </c>
      <c r="F228" s="147">
        <f>'Input &amp; Process'!F134</f>
        <v>0</v>
      </c>
      <c r="G228" s="148">
        <f>'Input &amp; Process'!G134</f>
        <v>23000</v>
      </c>
      <c r="H228" s="148">
        <f>'Input &amp; Process'!H134</f>
        <v>0</v>
      </c>
      <c r="I228" s="22"/>
    </row>
    <row r="229" spans="1:9" ht="18.75" customHeight="1" x14ac:dyDescent="0.25">
      <c r="A229" s="38"/>
      <c r="B229" s="166" t="s">
        <v>77</v>
      </c>
      <c r="C229" s="152"/>
      <c r="D229" s="11">
        <f>'Input &amp; Process'!D135</f>
        <v>0.03</v>
      </c>
      <c r="E229" s="146">
        <f>'Input &amp; Process'!E135</f>
        <v>140000</v>
      </c>
      <c r="F229" s="147">
        <f>'Input &amp; Process'!F135</f>
        <v>0</v>
      </c>
      <c r="G229" s="148">
        <f>'Input &amp; Process'!G135</f>
        <v>4200</v>
      </c>
      <c r="H229" s="148">
        <f>'Input &amp; Process'!H135</f>
        <v>0</v>
      </c>
      <c r="I229" s="22"/>
    </row>
    <row r="230" spans="1:9" ht="18.75" customHeight="1" x14ac:dyDescent="0.25">
      <c r="A230" s="38"/>
      <c r="B230" s="154" t="s">
        <v>69</v>
      </c>
      <c r="C230" s="154"/>
      <c r="D230" s="154"/>
      <c r="E230" s="154"/>
      <c r="F230" s="154"/>
      <c r="G230" s="155">
        <f>'Input &amp; Process'!G136</f>
        <v>304200</v>
      </c>
      <c r="H230" s="155">
        <f>'Input &amp; Process'!H136</f>
        <v>0</v>
      </c>
      <c r="I230" s="22"/>
    </row>
    <row r="231" spans="1:9" ht="18.75" customHeight="1" x14ac:dyDescent="0.25">
      <c r="A231" s="38"/>
      <c r="B231" s="120"/>
      <c r="C231" s="18"/>
      <c r="D231" s="18"/>
      <c r="E231" s="18"/>
      <c r="F231" s="18"/>
      <c r="G231" s="19"/>
      <c r="H231" s="20"/>
      <c r="I231" s="22"/>
    </row>
    <row r="232" spans="1:9" ht="18.75" customHeight="1" x14ac:dyDescent="0.25">
      <c r="A232" s="38"/>
      <c r="B232" s="113" t="s">
        <v>70</v>
      </c>
      <c r="C232" s="17"/>
      <c r="D232" s="17"/>
      <c r="E232" s="147"/>
      <c r="F232" s="147"/>
      <c r="G232" s="148"/>
      <c r="H232" s="148"/>
      <c r="I232" s="22"/>
    </row>
    <row r="233" spans="1:9" ht="18.75" customHeight="1" x14ac:dyDescent="0.25">
      <c r="A233" s="38"/>
      <c r="B233" s="145" t="s">
        <v>183</v>
      </c>
      <c r="C233" s="145"/>
      <c r="D233" s="11">
        <f>'Input &amp; Process'!D139</f>
        <v>1.9599999999999999E-2</v>
      </c>
      <c r="E233" s="146">
        <f>'Input &amp; Process'!E139</f>
        <v>7000000</v>
      </c>
      <c r="F233" s="147">
        <f>'Input &amp; Process'!F139</f>
        <v>0</v>
      </c>
      <c r="G233" s="148">
        <f>'Input &amp; Process'!G139</f>
        <v>137200</v>
      </c>
      <c r="H233" s="148">
        <f>'Input &amp; Process'!H139</f>
        <v>0</v>
      </c>
      <c r="I233" s="22"/>
    </row>
    <row r="234" spans="1:9" ht="18.75" customHeight="1" x14ac:dyDescent="0.25">
      <c r="A234" s="38"/>
      <c r="B234" s="145" t="s">
        <v>180</v>
      </c>
      <c r="C234" s="145"/>
      <c r="D234" s="11">
        <f>'Input &amp; Process'!D140</f>
        <v>0.3</v>
      </c>
      <c r="E234" s="146">
        <f>'Input &amp; Process'!E140</f>
        <v>15000</v>
      </c>
      <c r="F234" s="147">
        <f>'Input &amp; Process'!F140</f>
        <v>0</v>
      </c>
      <c r="G234" s="148">
        <f>'Input &amp; Process'!G140</f>
        <v>4500</v>
      </c>
      <c r="H234" s="148">
        <f>'Input &amp; Process'!H140</f>
        <v>0</v>
      </c>
      <c r="I234" s="22"/>
    </row>
    <row r="235" spans="1:9" ht="18.75" customHeight="1" x14ac:dyDescent="0.25">
      <c r="A235" s="38"/>
      <c r="B235" s="145" t="s">
        <v>184</v>
      </c>
      <c r="C235" s="145"/>
      <c r="D235" s="11">
        <f>'Input &amp; Process'!D141</f>
        <v>0.03</v>
      </c>
      <c r="E235" s="146">
        <f>'Input &amp; Process'!E141</f>
        <v>25000</v>
      </c>
      <c r="F235" s="147">
        <f>'Input &amp; Process'!F141</f>
        <v>0</v>
      </c>
      <c r="G235" s="148">
        <f>'Input &amp; Process'!G141</f>
        <v>750</v>
      </c>
      <c r="H235" s="148">
        <f>'Input &amp; Process'!H141</f>
        <v>0</v>
      </c>
      <c r="I235" s="22"/>
    </row>
    <row r="236" spans="1:9" ht="18.75" customHeight="1" x14ac:dyDescent="0.25">
      <c r="A236" s="38"/>
      <c r="B236" s="145" t="s">
        <v>181</v>
      </c>
      <c r="C236" s="145"/>
      <c r="D236" s="11">
        <f>'Input &amp; Process'!D142</f>
        <v>0.5</v>
      </c>
      <c r="E236" s="146">
        <f>'Input &amp; Process'!E142</f>
        <v>120000</v>
      </c>
      <c r="F236" s="147">
        <f>'Input &amp; Process'!F142</f>
        <v>0</v>
      </c>
      <c r="G236" s="148">
        <f>'Input &amp; Process'!G142</f>
        <v>60000</v>
      </c>
      <c r="H236" s="148">
        <f>'Input &amp; Process'!H142</f>
        <v>0</v>
      </c>
      <c r="I236" s="22"/>
    </row>
    <row r="237" spans="1:9" ht="18.75" customHeight="1" x14ac:dyDescent="0.25">
      <c r="A237" s="38"/>
      <c r="B237" s="145" t="s">
        <v>182</v>
      </c>
      <c r="C237" s="145"/>
      <c r="D237" s="11">
        <f>'Input &amp; Process'!D143</f>
        <v>0.5</v>
      </c>
      <c r="E237" s="146">
        <f>'Input &amp; Process'!E143</f>
        <v>140000</v>
      </c>
      <c r="F237" s="147">
        <f>'Input &amp; Process'!F143</f>
        <v>0</v>
      </c>
      <c r="G237" s="148">
        <f>'Input &amp; Process'!G143</f>
        <v>70000</v>
      </c>
      <c r="H237" s="148">
        <f>'Input &amp; Process'!H143</f>
        <v>0</v>
      </c>
      <c r="I237" s="22"/>
    </row>
    <row r="238" spans="1:9" ht="18.75" customHeight="1" x14ac:dyDescent="0.25">
      <c r="A238" s="38"/>
      <c r="B238" s="154" t="s">
        <v>187</v>
      </c>
      <c r="C238" s="154"/>
      <c r="D238" s="154"/>
      <c r="E238" s="154"/>
      <c r="F238" s="154"/>
      <c r="G238" s="155">
        <f>'Input &amp; Process'!G144</f>
        <v>272450</v>
      </c>
      <c r="H238" s="155">
        <f>'Input &amp; Process'!H144</f>
        <v>0</v>
      </c>
      <c r="I238" s="22"/>
    </row>
    <row r="239" spans="1:9" ht="18.75" customHeight="1" x14ac:dyDescent="0.25">
      <c r="A239" s="38"/>
      <c r="B239" s="120"/>
      <c r="C239" s="18"/>
      <c r="D239" s="18"/>
      <c r="E239" s="18"/>
      <c r="F239" s="18"/>
      <c r="G239" s="19"/>
      <c r="H239" s="20"/>
      <c r="I239" s="22"/>
    </row>
    <row r="240" spans="1:9" ht="18.75" customHeight="1" x14ac:dyDescent="0.25">
      <c r="A240" s="38"/>
      <c r="B240" s="200" t="s">
        <v>73</v>
      </c>
      <c r="C240" s="200"/>
      <c r="D240" s="200"/>
      <c r="E240" s="200"/>
      <c r="F240" s="200"/>
      <c r="G240" s="158">
        <f>'Input &amp; Process'!G146</f>
        <v>688087.61250000005</v>
      </c>
      <c r="H240" s="158">
        <f>'Input &amp; Process'!H146</f>
        <v>0</v>
      </c>
      <c r="I240" s="22"/>
    </row>
    <row r="241" spans="1:9" ht="18.75" customHeight="1" x14ac:dyDescent="0.25">
      <c r="A241" s="38"/>
      <c r="B241" s="160" t="s">
        <v>189</v>
      </c>
      <c r="C241" s="160"/>
      <c r="D241" s="160"/>
      <c r="E241" s="160"/>
      <c r="F241" s="160"/>
      <c r="G241" s="161">
        <f>'Input &amp; Process'!G147</f>
        <v>1310000</v>
      </c>
      <c r="H241" s="161">
        <f>'Input &amp; Process'!H147</f>
        <v>0</v>
      </c>
      <c r="I241" s="22"/>
    </row>
    <row r="242" spans="1:9" ht="18.75" customHeight="1" x14ac:dyDescent="0.25">
      <c r="A242" s="38"/>
      <c r="B242" s="34"/>
      <c r="C242" s="22"/>
      <c r="D242" s="22"/>
      <c r="E242" s="22"/>
      <c r="F242" s="22"/>
      <c r="G242" s="35"/>
      <c r="H242" s="22"/>
      <c r="I242" s="22"/>
    </row>
    <row r="243" spans="1:9" ht="18.75" customHeight="1" x14ac:dyDescent="0.25">
      <c r="A243" s="210" t="s">
        <v>111</v>
      </c>
      <c r="B243" s="30" t="s">
        <v>147</v>
      </c>
      <c r="C243" s="31"/>
      <c r="D243" s="31"/>
      <c r="E243" s="31"/>
      <c r="F243" s="31"/>
      <c r="G243" s="32"/>
      <c r="H243" s="31"/>
      <c r="I243" s="31"/>
    </row>
    <row r="244" spans="1:9" ht="18.75" customHeight="1" x14ac:dyDescent="0.25">
      <c r="A244" s="213"/>
      <c r="B244" s="165" t="s">
        <v>64</v>
      </c>
      <c r="C244" s="165"/>
      <c r="D244" s="121" t="s">
        <v>68</v>
      </c>
      <c r="E244" s="165" t="s">
        <v>65</v>
      </c>
      <c r="F244" s="165"/>
      <c r="G244" s="165" t="s">
        <v>66</v>
      </c>
      <c r="H244" s="165"/>
      <c r="I244" s="88"/>
    </row>
    <row r="245" spans="1:9" ht="18.75" customHeight="1" x14ac:dyDescent="0.25">
      <c r="A245" s="38"/>
      <c r="B245" s="113" t="s">
        <v>67</v>
      </c>
      <c r="C245" s="17"/>
      <c r="D245" s="17"/>
      <c r="E245" s="147"/>
      <c r="F245" s="147"/>
      <c r="G245" s="147"/>
      <c r="H245" s="147"/>
      <c r="I245" s="22"/>
    </row>
    <row r="246" spans="1:9" ht="18.75" customHeight="1" x14ac:dyDescent="0.25">
      <c r="A246" s="38"/>
      <c r="B246" s="166" t="s">
        <v>74</v>
      </c>
      <c r="C246" s="152"/>
      <c r="D246" s="11">
        <f>'Input &amp; Process'!D152</f>
        <v>7</v>
      </c>
      <c r="E246" s="146">
        <f>'Input &amp; Process'!E152</f>
        <v>95000</v>
      </c>
      <c r="F246" s="147">
        <f>'Input &amp; Process'!F152</f>
        <v>0</v>
      </c>
      <c r="G246" s="148">
        <f>'Input &amp; Process'!G152</f>
        <v>665000</v>
      </c>
      <c r="H246" s="148">
        <f>'Input &amp; Process'!H152</f>
        <v>0</v>
      </c>
      <c r="I246" s="22"/>
    </row>
    <row r="247" spans="1:9" ht="18.75" customHeight="1" x14ac:dyDescent="0.25">
      <c r="A247" s="38"/>
      <c r="B247" s="166" t="s">
        <v>75</v>
      </c>
      <c r="C247" s="152"/>
      <c r="D247" s="11">
        <f>'Input &amp; Process'!D153</f>
        <v>21</v>
      </c>
      <c r="E247" s="146">
        <f>'Input &amp; Process'!E153</f>
        <v>110000</v>
      </c>
      <c r="F247" s="147">
        <f>'Input &amp; Process'!F153</f>
        <v>0</v>
      </c>
      <c r="G247" s="148">
        <f>'Input &amp; Process'!G153</f>
        <v>2310000</v>
      </c>
      <c r="H247" s="148">
        <f>'Input &amp; Process'!H153</f>
        <v>0</v>
      </c>
      <c r="I247" s="22"/>
    </row>
    <row r="248" spans="1:9" ht="18.75" customHeight="1" x14ac:dyDescent="0.25">
      <c r="A248" s="38"/>
      <c r="B248" s="166" t="s">
        <v>76</v>
      </c>
      <c r="C248" s="152"/>
      <c r="D248" s="11">
        <f>'Input &amp; Process'!D154</f>
        <v>2.1</v>
      </c>
      <c r="E248" s="146">
        <f>'Input &amp; Process'!E154</f>
        <v>115000</v>
      </c>
      <c r="F248" s="147">
        <f>'Input &amp; Process'!F154</f>
        <v>0</v>
      </c>
      <c r="G248" s="148">
        <f>'Input &amp; Process'!G154</f>
        <v>241500</v>
      </c>
      <c r="H248" s="148">
        <f>'Input &amp; Process'!H154</f>
        <v>0</v>
      </c>
      <c r="I248" s="22"/>
    </row>
    <row r="249" spans="1:9" ht="18.75" customHeight="1" x14ac:dyDescent="0.25">
      <c r="A249" s="38"/>
      <c r="B249" s="166" t="s">
        <v>77</v>
      </c>
      <c r="C249" s="152"/>
      <c r="D249" s="11">
        <f>'Input &amp; Process'!D155</f>
        <v>0.35</v>
      </c>
      <c r="E249" s="146">
        <f>'Input &amp; Process'!E155</f>
        <v>140000</v>
      </c>
      <c r="F249" s="147">
        <f>'Input &amp; Process'!F155</f>
        <v>0</v>
      </c>
      <c r="G249" s="148">
        <f>'Input &amp; Process'!G155</f>
        <v>49000</v>
      </c>
      <c r="H249" s="148">
        <f>'Input &amp; Process'!H155</f>
        <v>0</v>
      </c>
      <c r="I249" s="22"/>
    </row>
    <row r="250" spans="1:9" ht="18.75" customHeight="1" x14ac:dyDescent="0.25">
      <c r="A250" s="38"/>
      <c r="B250" s="154" t="s">
        <v>69</v>
      </c>
      <c r="C250" s="154"/>
      <c r="D250" s="154"/>
      <c r="E250" s="154"/>
      <c r="F250" s="154"/>
      <c r="G250" s="155">
        <f>'Input &amp; Process'!G156</f>
        <v>3265500</v>
      </c>
      <c r="H250" s="155">
        <f>'Input &amp; Process'!H156</f>
        <v>0</v>
      </c>
      <c r="I250" s="22"/>
    </row>
    <row r="251" spans="1:9" ht="18.75" customHeight="1" x14ac:dyDescent="0.25">
      <c r="A251" s="38"/>
      <c r="B251" s="120"/>
      <c r="C251" s="18"/>
      <c r="D251" s="18"/>
      <c r="E251" s="18"/>
      <c r="F251" s="18"/>
      <c r="G251" s="19"/>
      <c r="H251" s="20"/>
      <c r="I251" s="22"/>
    </row>
    <row r="252" spans="1:9" ht="18.75" customHeight="1" x14ac:dyDescent="0.25">
      <c r="A252" s="38"/>
      <c r="B252" s="113" t="s">
        <v>70</v>
      </c>
      <c r="C252" s="17"/>
      <c r="D252" s="17"/>
      <c r="E252" s="147"/>
      <c r="F252" s="147"/>
      <c r="G252" s="148"/>
      <c r="H252" s="148"/>
      <c r="I252" s="22"/>
    </row>
    <row r="253" spans="1:9" ht="18.75" customHeight="1" x14ac:dyDescent="0.25">
      <c r="A253" s="38"/>
      <c r="B253" s="166" t="s">
        <v>79</v>
      </c>
      <c r="C253" s="152"/>
      <c r="D253" s="11">
        <f>'Input &amp; Process'!D159</f>
        <v>1.1000000000000001</v>
      </c>
      <c r="E253" s="146">
        <f>'Input &amp; Process'!E159</f>
        <v>7000000</v>
      </c>
      <c r="F253" s="147">
        <f>'Input &amp; Process'!F159</f>
        <v>0</v>
      </c>
      <c r="G253" s="148">
        <f>'Input &amp; Process'!G159</f>
        <v>7700000.0000000009</v>
      </c>
      <c r="H253" s="148">
        <f>'Input &amp; Process'!H159</f>
        <v>0</v>
      </c>
      <c r="I253" s="22"/>
    </row>
    <row r="254" spans="1:9" ht="18.75" customHeight="1" x14ac:dyDescent="0.25">
      <c r="A254" s="38"/>
      <c r="B254" s="166" t="s">
        <v>80</v>
      </c>
      <c r="C254" s="152"/>
      <c r="D254" s="11">
        <f>'Input &amp; Process'!D160</f>
        <v>1.25</v>
      </c>
      <c r="E254" s="146">
        <f>'Input &amp; Process'!E160</f>
        <v>25000</v>
      </c>
      <c r="F254" s="147">
        <f>'Input &amp; Process'!F160</f>
        <v>0</v>
      </c>
      <c r="G254" s="148">
        <f>'Input &amp; Process'!G160</f>
        <v>31250</v>
      </c>
      <c r="H254" s="148">
        <f>'Input &amp; Process'!H160</f>
        <v>0</v>
      </c>
      <c r="I254" s="22"/>
    </row>
    <row r="255" spans="1:9" ht="18.75" customHeight="1" x14ac:dyDescent="0.25">
      <c r="A255" s="38"/>
      <c r="B255" s="166" t="s">
        <v>71</v>
      </c>
      <c r="C255" s="152"/>
      <c r="D255" s="11">
        <f>'Input &amp; Process'!D161</f>
        <v>1</v>
      </c>
      <c r="E255" s="146">
        <f>'Input &amp; Process'!E161</f>
        <v>15000</v>
      </c>
      <c r="F255" s="147">
        <f>'Input &amp; Process'!F161</f>
        <v>0</v>
      </c>
      <c r="G255" s="148">
        <f>'Input &amp; Process'!G161</f>
        <v>15000</v>
      </c>
      <c r="H255" s="148">
        <f>'Input &amp; Process'!H161</f>
        <v>0</v>
      </c>
      <c r="I255" s="22"/>
    </row>
    <row r="256" spans="1:9" ht="18.75" customHeight="1" x14ac:dyDescent="0.25">
      <c r="A256" s="38"/>
      <c r="B256" s="166"/>
      <c r="C256" s="152"/>
      <c r="D256" s="11"/>
      <c r="E256" s="146"/>
      <c r="F256" s="147"/>
      <c r="G256" s="148"/>
      <c r="H256" s="148"/>
      <c r="I256" s="22"/>
    </row>
    <row r="257" spans="1:9" ht="18.75" customHeight="1" x14ac:dyDescent="0.25">
      <c r="A257" s="38"/>
      <c r="B257" s="154" t="s">
        <v>187</v>
      </c>
      <c r="C257" s="154"/>
      <c r="D257" s="154"/>
      <c r="E257" s="154"/>
      <c r="F257" s="154"/>
      <c r="G257" s="155">
        <f>'Input &amp; Process'!G163</f>
        <v>7746250.0000000009</v>
      </c>
      <c r="H257" s="155">
        <f>'Input &amp; Process'!H163</f>
        <v>0</v>
      </c>
      <c r="I257" s="22"/>
    </row>
    <row r="258" spans="1:9" ht="18.75" customHeight="1" x14ac:dyDescent="0.25">
      <c r="A258" s="38"/>
      <c r="B258" s="120"/>
      <c r="C258" s="18"/>
      <c r="D258" s="18"/>
      <c r="E258" s="18"/>
      <c r="F258" s="18"/>
      <c r="G258" s="19"/>
      <c r="H258" s="20"/>
      <c r="I258" s="22"/>
    </row>
    <row r="259" spans="1:9" ht="18.75" customHeight="1" x14ac:dyDescent="0.25">
      <c r="A259" s="38"/>
      <c r="B259" s="200" t="s">
        <v>73</v>
      </c>
      <c r="C259" s="200"/>
      <c r="D259" s="200"/>
      <c r="E259" s="200"/>
      <c r="F259" s="200"/>
      <c r="G259" s="158">
        <f>'Input &amp; Process'!G165</f>
        <v>13139770.687500002</v>
      </c>
      <c r="H259" s="158">
        <f>'Input &amp; Process'!H165</f>
        <v>0</v>
      </c>
      <c r="I259" s="22"/>
    </row>
    <row r="260" spans="1:9" ht="18.75" customHeight="1" x14ac:dyDescent="0.25">
      <c r="A260" s="38"/>
      <c r="B260" s="160" t="s">
        <v>190</v>
      </c>
      <c r="C260" s="160"/>
      <c r="D260" s="160"/>
      <c r="E260" s="160"/>
      <c r="F260" s="160"/>
      <c r="G260" s="161">
        <f>'Input &amp; Process'!G166</f>
        <v>1080000</v>
      </c>
      <c r="H260" s="161">
        <f>'Input &amp; Process'!H166</f>
        <v>0</v>
      </c>
      <c r="I260" s="22"/>
    </row>
    <row r="261" spans="1:9" ht="18.75" customHeight="1" x14ac:dyDescent="0.25">
      <c r="A261" s="38"/>
      <c r="B261" s="34"/>
      <c r="C261" s="22"/>
      <c r="D261" s="22"/>
      <c r="E261" s="22"/>
      <c r="F261" s="22"/>
      <c r="G261" s="35"/>
      <c r="H261" s="22"/>
      <c r="I261" s="22"/>
    </row>
    <row r="262" spans="1:9" ht="18.75" customHeight="1" x14ac:dyDescent="0.25">
      <c r="A262" s="210" t="s">
        <v>112</v>
      </c>
      <c r="B262" s="30" t="s">
        <v>148</v>
      </c>
      <c r="C262" s="31"/>
      <c r="D262" s="31"/>
      <c r="E262" s="31"/>
      <c r="F262" s="31"/>
      <c r="G262" s="32"/>
      <c r="H262" s="31"/>
      <c r="I262" s="31"/>
    </row>
    <row r="263" spans="1:9" ht="18.75" customHeight="1" x14ac:dyDescent="0.25">
      <c r="A263" s="213"/>
      <c r="B263" s="165" t="s">
        <v>64</v>
      </c>
      <c r="C263" s="165"/>
      <c r="D263" s="121" t="s">
        <v>68</v>
      </c>
      <c r="E263" s="165" t="s">
        <v>65</v>
      </c>
      <c r="F263" s="165"/>
      <c r="G263" s="165" t="s">
        <v>66</v>
      </c>
      <c r="H263" s="165"/>
      <c r="I263" s="88"/>
    </row>
    <row r="264" spans="1:9" ht="18.75" customHeight="1" x14ac:dyDescent="0.25">
      <c r="A264" s="38"/>
      <c r="B264" s="113" t="s">
        <v>67</v>
      </c>
      <c r="C264" s="17"/>
      <c r="D264" s="17"/>
      <c r="E264" s="147"/>
      <c r="F264" s="147"/>
      <c r="G264" s="147"/>
      <c r="H264" s="147"/>
      <c r="I264" s="22"/>
    </row>
    <row r="265" spans="1:9" ht="18.75" customHeight="1" x14ac:dyDescent="0.25">
      <c r="A265" s="38"/>
      <c r="B265" s="166" t="s">
        <v>74</v>
      </c>
      <c r="C265" s="152"/>
      <c r="D265" s="11">
        <f>'Input &amp; Process'!D171</f>
        <v>0.01</v>
      </c>
      <c r="E265" s="146">
        <f>'Input &amp; Process'!E171</f>
        <v>95000</v>
      </c>
      <c r="F265" s="147">
        <f>'Input &amp; Process'!F171</f>
        <v>0</v>
      </c>
      <c r="G265" s="148">
        <f>'Input &amp; Process'!G171</f>
        <v>950</v>
      </c>
      <c r="H265" s="148">
        <f>'Input &amp; Process'!H171</f>
        <v>0</v>
      </c>
      <c r="I265" s="22"/>
    </row>
    <row r="266" spans="1:9" ht="18.75" customHeight="1" x14ac:dyDescent="0.25">
      <c r="A266" s="38"/>
      <c r="B266" s="166" t="s">
        <v>75</v>
      </c>
      <c r="C266" s="152"/>
      <c r="D266" s="11">
        <f>'Input &amp; Process'!D172</f>
        <v>0.5</v>
      </c>
      <c r="E266" s="146">
        <f>'Input &amp; Process'!E172</f>
        <v>110000</v>
      </c>
      <c r="F266" s="147">
        <f>'Input &amp; Process'!F172</f>
        <v>0</v>
      </c>
      <c r="G266" s="148">
        <f>'Input &amp; Process'!G172</f>
        <v>55000</v>
      </c>
      <c r="H266" s="148">
        <f>'Input &amp; Process'!H172</f>
        <v>0</v>
      </c>
      <c r="I266" s="22"/>
    </row>
    <row r="267" spans="1:9" ht="18.75" customHeight="1" x14ac:dyDescent="0.25">
      <c r="A267" s="38"/>
      <c r="B267" s="166" t="s">
        <v>76</v>
      </c>
      <c r="C267" s="152"/>
      <c r="D267" s="11">
        <f>'Input &amp; Process'!D173</f>
        <v>7.4999999999999997E-2</v>
      </c>
      <c r="E267" s="146">
        <f>'Input &amp; Process'!E173</f>
        <v>115000</v>
      </c>
      <c r="F267" s="147">
        <f>'Input &amp; Process'!F173</f>
        <v>0</v>
      </c>
      <c r="G267" s="148">
        <f>'Input &amp; Process'!G173</f>
        <v>8625</v>
      </c>
      <c r="H267" s="148">
        <f>'Input &amp; Process'!H173</f>
        <v>0</v>
      </c>
      <c r="I267" s="22"/>
    </row>
    <row r="268" spans="1:9" ht="18.75" customHeight="1" x14ac:dyDescent="0.25">
      <c r="A268" s="38"/>
      <c r="B268" s="166" t="s">
        <v>77</v>
      </c>
      <c r="C268" s="152"/>
      <c r="D268" s="11">
        <f>'Input &amp; Process'!D174</f>
        <v>3.0000000000000001E-3</v>
      </c>
      <c r="E268" s="146">
        <f>'Input &amp; Process'!E174</f>
        <v>140000</v>
      </c>
      <c r="F268" s="147">
        <f>'Input &amp; Process'!F174</f>
        <v>0</v>
      </c>
      <c r="G268" s="148">
        <f>'Input &amp; Process'!G174</f>
        <v>420</v>
      </c>
      <c r="H268" s="148">
        <f>'Input &amp; Process'!H174</f>
        <v>0</v>
      </c>
      <c r="I268" s="22"/>
    </row>
    <row r="269" spans="1:9" ht="18.75" customHeight="1" x14ac:dyDescent="0.25">
      <c r="A269" s="38"/>
      <c r="B269" s="154" t="s">
        <v>69</v>
      </c>
      <c r="C269" s="154"/>
      <c r="D269" s="154"/>
      <c r="E269" s="154"/>
      <c r="F269" s="154"/>
      <c r="G269" s="155">
        <f>'Input &amp; Process'!G175</f>
        <v>64995</v>
      </c>
      <c r="H269" s="155">
        <f>'Input &amp; Process'!H175</f>
        <v>0</v>
      </c>
      <c r="I269" s="22"/>
    </row>
    <row r="270" spans="1:9" ht="18.75" customHeight="1" x14ac:dyDescent="0.25">
      <c r="A270" s="38"/>
      <c r="B270" s="120"/>
      <c r="C270" s="18"/>
      <c r="D270" s="18"/>
      <c r="E270" s="18"/>
      <c r="F270" s="18"/>
      <c r="G270" s="19"/>
      <c r="H270" s="20"/>
      <c r="I270" s="22"/>
    </row>
    <row r="271" spans="1:9" ht="18.75" customHeight="1" x14ac:dyDescent="0.25">
      <c r="A271" s="38"/>
      <c r="B271" s="113" t="s">
        <v>70</v>
      </c>
      <c r="C271" s="17"/>
      <c r="D271" s="17"/>
      <c r="E271" s="147"/>
      <c r="F271" s="147"/>
      <c r="G271" s="148"/>
      <c r="H271" s="148"/>
      <c r="I271" s="22"/>
    </row>
    <row r="272" spans="1:9" ht="18.75" customHeight="1" x14ac:dyDescent="0.25">
      <c r="A272" s="38"/>
      <c r="B272" s="166" t="s">
        <v>149</v>
      </c>
      <c r="C272" s="152"/>
      <c r="D272" s="11">
        <f>'Input &amp; Process'!D178</f>
        <v>1</v>
      </c>
      <c r="E272" s="146">
        <f>'Input &amp; Process'!E178</f>
        <v>150000</v>
      </c>
      <c r="F272" s="147">
        <f>'Input &amp; Process'!F178</f>
        <v>0</v>
      </c>
      <c r="G272" s="148">
        <f>'Input &amp; Process'!G178</f>
        <v>150000</v>
      </c>
      <c r="H272" s="148">
        <f>'Input &amp; Process'!H178</f>
        <v>0</v>
      </c>
      <c r="I272" s="22"/>
    </row>
    <row r="273" spans="1:9" ht="18.75" customHeight="1" x14ac:dyDescent="0.25">
      <c r="A273" s="38"/>
      <c r="B273" s="166"/>
      <c r="C273" s="152"/>
      <c r="D273" s="11"/>
      <c r="E273" s="146"/>
      <c r="F273" s="147"/>
      <c r="G273" s="148"/>
      <c r="H273" s="148"/>
      <c r="I273" s="22"/>
    </row>
    <row r="274" spans="1:9" ht="18.75" customHeight="1" x14ac:dyDescent="0.25">
      <c r="A274" s="38"/>
      <c r="B274" s="166"/>
      <c r="C274" s="152"/>
      <c r="D274" s="11"/>
      <c r="E274" s="146"/>
      <c r="F274" s="147"/>
      <c r="G274" s="148"/>
      <c r="H274" s="148"/>
      <c r="I274" s="22"/>
    </row>
    <row r="275" spans="1:9" ht="18.75" customHeight="1" x14ac:dyDescent="0.25">
      <c r="A275" s="38"/>
      <c r="B275" s="166"/>
      <c r="C275" s="152"/>
      <c r="D275" s="11"/>
      <c r="E275" s="146"/>
      <c r="F275" s="147"/>
      <c r="G275" s="148"/>
      <c r="H275" s="148"/>
      <c r="I275" s="22"/>
    </row>
    <row r="276" spans="1:9" ht="18.75" customHeight="1" x14ac:dyDescent="0.25">
      <c r="A276" s="38"/>
      <c r="B276" s="154" t="s">
        <v>187</v>
      </c>
      <c r="C276" s="154"/>
      <c r="D276" s="154"/>
      <c r="E276" s="154"/>
      <c r="F276" s="154"/>
      <c r="G276" s="155">
        <f>'Input &amp; Process'!G182</f>
        <v>150000</v>
      </c>
      <c r="H276" s="155">
        <f>'Input &amp; Process'!H182</f>
        <v>0</v>
      </c>
      <c r="I276" s="22"/>
    </row>
    <row r="277" spans="1:9" ht="18.75" customHeight="1" x14ac:dyDescent="0.25">
      <c r="A277" s="38"/>
      <c r="B277" s="120"/>
      <c r="C277" s="18"/>
      <c r="D277" s="18"/>
      <c r="E277" s="18"/>
      <c r="F277" s="18"/>
      <c r="G277" s="19"/>
      <c r="H277" s="20"/>
      <c r="I277" s="22"/>
    </row>
    <row r="278" spans="1:9" ht="18.75" customHeight="1" x14ac:dyDescent="0.25">
      <c r="A278" s="38"/>
      <c r="B278" s="200" t="s">
        <v>73</v>
      </c>
      <c r="C278" s="200"/>
      <c r="D278" s="200"/>
      <c r="E278" s="200"/>
      <c r="F278" s="200"/>
      <c r="G278" s="158">
        <f>'Input &amp; Process'!G184</f>
        <v>256542.78375000003</v>
      </c>
      <c r="H278" s="158">
        <f>'Input &amp; Process'!H184</f>
        <v>0</v>
      </c>
      <c r="I278" s="22"/>
    </row>
    <row r="279" spans="1:9" ht="18.75" customHeight="1" x14ac:dyDescent="0.25">
      <c r="A279" s="38"/>
      <c r="B279" s="160" t="s">
        <v>191</v>
      </c>
      <c r="C279" s="160"/>
      <c r="D279" s="160"/>
      <c r="E279" s="160"/>
      <c r="F279" s="160"/>
      <c r="G279" s="161">
        <f>'Input &amp; Process'!G185</f>
        <v>260000</v>
      </c>
      <c r="H279" s="161">
        <f>'Input &amp; Process'!H185</f>
        <v>0</v>
      </c>
      <c r="I279" s="22"/>
    </row>
    <row r="280" spans="1:9" ht="18.75" customHeight="1" x14ac:dyDescent="0.25">
      <c r="A280" s="38"/>
      <c r="B280" s="34"/>
      <c r="C280" s="22"/>
      <c r="D280" s="22"/>
      <c r="E280" s="22"/>
      <c r="F280" s="22"/>
      <c r="G280" s="35"/>
      <c r="H280" s="22"/>
      <c r="I280" s="22"/>
    </row>
    <row r="281" spans="1:9" ht="18.75" customHeight="1" x14ac:dyDescent="0.25">
      <c r="A281" s="213" t="s">
        <v>113</v>
      </c>
      <c r="B281" s="102" t="s">
        <v>150</v>
      </c>
      <c r="C281" s="88"/>
      <c r="D281" s="88"/>
      <c r="E281" s="88"/>
      <c r="F281" s="88"/>
      <c r="G281" s="103"/>
      <c r="H281" s="88"/>
      <c r="I281" s="88"/>
    </row>
    <row r="282" spans="1:9" ht="18.75" customHeight="1" x14ac:dyDescent="0.25">
      <c r="A282" s="213"/>
      <c r="B282" s="165" t="s">
        <v>64</v>
      </c>
      <c r="C282" s="165"/>
      <c r="D282" s="121" t="s">
        <v>68</v>
      </c>
      <c r="E282" s="165" t="s">
        <v>65</v>
      </c>
      <c r="F282" s="165"/>
      <c r="G282" s="165" t="s">
        <v>66</v>
      </c>
      <c r="H282" s="165"/>
      <c r="I282" s="88"/>
    </row>
    <row r="283" spans="1:9" ht="18.75" customHeight="1" x14ac:dyDescent="0.25">
      <c r="A283" s="38"/>
      <c r="B283" s="113" t="s">
        <v>67</v>
      </c>
      <c r="C283" s="17"/>
      <c r="D283" s="17"/>
      <c r="E283" s="147"/>
      <c r="F283" s="147"/>
      <c r="G283" s="147"/>
      <c r="H283" s="147"/>
      <c r="I283" s="22"/>
    </row>
    <row r="284" spans="1:9" ht="18.75" customHeight="1" x14ac:dyDescent="0.25">
      <c r="A284" s="38"/>
      <c r="B284" s="166" t="s">
        <v>74</v>
      </c>
      <c r="C284" s="152"/>
      <c r="D284" s="11">
        <f>'Input &amp; Process'!D190</f>
        <v>5.0000000000000001E-3</v>
      </c>
      <c r="E284" s="146">
        <f>'Input &amp; Process'!E190</f>
        <v>95000</v>
      </c>
      <c r="F284" s="147">
        <f>'Input &amp; Process'!F190</f>
        <v>0</v>
      </c>
      <c r="G284" s="148">
        <f>'Input &amp; Process'!G190</f>
        <v>475</v>
      </c>
      <c r="H284" s="148">
        <f>'Input &amp; Process'!H190</f>
        <v>0</v>
      </c>
      <c r="I284" s="22"/>
    </row>
    <row r="285" spans="1:9" ht="18.75" customHeight="1" x14ac:dyDescent="0.25">
      <c r="A285" s="38"/>
      <c r="B285" s="166" t="s">
        <v>75</v>
      </c>
      <c r="C285" s="152"/>
      <c r="D285" s="11">
        <f>'Input &amp; Process'!D191</f>
        <v>0.48799999999999999</v>
      </c>
      <c r="E285" s="146">
        <f>'Input &amp; Process'!E191</f>
        <v>110000</v>
      </c>
      <c r="F285" s="147">
        <f>'Input &amp; Process'!F191</f>
        <v>0</v>
      </c>
      <c r="G285" s="148">
        <f>'Input &amp; Process'!G191</f>
        <v>53680</v>
      </c>
      <c r="H285" s="148">
        <f>'Input &amp; Process'!H191</f>
        <v>0</v>
      </c>
      <c r="I285" s="22"/>
    </row>
    <row r="286" spans="1:9" ht="18.75" customHeight="1" x14ac:dyDescent="0.25">
      <c r="A286" s="38"/>
      <c r="B286" s="166" t="s">
        <v>76</v>
      </c>
      <c r="C286" s="152"/>
      <c r="D286" s="11">
        <f>'Input &amp; Process'!D192</f>
        <v>7.4999999999999997E-2</v>
      </c>
      <c r="E286" s="146">
        <f>'Input &amp; Process'!E192</f>
        <v>115000</v>
      </c>
      <c r="F286" s="147">
        <f>'Input &amp; Process'!F192</f>
        <v>0</v>
      </c>
      <c r="G286" s="148">
        <f>'Input &amp; Process'!G192</f>
        <v>8625</v>
      </c>
      <c r="H286" s="148">
        <f>'Input &amp; Process'!H192</f>
        <v>0</v>
      </c>
      <c r="I286" s="22"/>
    </row>
    <row r="287" spans="1:9" ht="18.75" customHeight="1" x14ac:dyDescent="0.25">
      <c r="A287" s="38"/>
      <c r="B287" s="166" t="s">
        <v>77</v>
      </c>
      <c r="C287" s="152"/>
      <c r="D287" s="11">
        <f>'Input &amp; Process'!D193</f>
        <v>3.0000000000000001E-3</v>
      </c>
      <c r="E287" s="146">
        <f>'Input &amp; Process'!E193</f>
        <v>140000</v>
      </c>
      <c r="F287" s="147">
        <f>'Input &amp; Process'!F193</f>
        <v>0</v>
      </c>
      <c r="G287" s="148">
        <f>'Input &amp; Process'!G193</f>
        <v>420</v>
      </c>
      <c r="H287" s="148">
        <f>'Input &amp; Process'!H193</f>
        <v>0</v>
      </c>
      <c r="I287" s="22"/>
    </row>
    <row r="288" spans="1:9" ht="18.75" customHeight="1" x14ac:dyDescent="0.25">
      <c r="A288" s="38"/>
      <c r="B288" s="154" t="s">
        <v>69</v>
      </c>
      <c r="C288" s="154"/>
      <c r="D288" s="154"/>
      <c r="E288" s="154"/>
      <c r="F288" s="154"/>
      <c r="G288" s="155">
        <f>'Input &amp; Process'!G194</f>
        <v>63200</v>
      </c>
      <c r="H288" s="155">
        <f>'Input &amp; Process'!H194</f>
        <v>0</v>
      </c>
      <c r="I288" s="22"/>
    </row>
    <row r="289" spans="1:9" ht="18.75" customHeight="1" x14ac:dyDescent="0.25">
      <c r="A289" s="38"/>
      <c r="B289" s="120"/>
      <c r="C289" s="18"/>
      <c r="D289" s="18"/>
      <c r="E289" s="18"/>
      <c r="F289" s="18"/>
      <c r="G289" s="19"/>
      <c r="H289" s="20"/>
      <c r="I289" s="22"/>
    </row>
    <row r="290" spans="1:9" ht="18.75" customHeight="1" x14ac:dyDescent="0.25">
      <c r="A290" s="38"/>
      <c r="B290" s="113" t="s">
        <v>70</v>
      </c>
      <c r="C290" s="17"/>
      <c r="D290" s="17"/>
      <c r="E290" s="147"/>
      <c r="F290" s="147"/>
      <c r="G290" s="148"/>
      <c r="H290" s="148"/>
      <c r="I290" s="22"/>
    </row>
    <row r="291" spans="1:9" ht="18.75" customHeight="1" x14ac:dyDescent="0.25">
      <c r="A291" s="38"/>
      <c r="B291" s="166" t="s">
        <v>151</v>
      </c>
      <c r="C291" s="152"/>
      <c r="D291" s="11">
        <f>'Input &amp; Process'!D197</f>
        <v>1</v>
      </c>
      <c r="E291" s="146">
        <f>'Input &amp; Process'!E197</f>
        <v>70000</v>
      </c>
      <c r="F291" s="147">
        <f>'Input &amp; Process'!F197</f>
        <v>0</v>
      </c>
      <c r="G291" s="148">
        <f>'Input &amp; Process'!G197</f>
        <v>70000</v>
      </c>
      <c r="H291" s="148">
        <f>'Input &amp; Process'!H197</f>
        <v>0</v>
      </c>
      <c r="I291" s="22"/>
    </row>
    <row r="292" spans="1:9" ht="18.75" customHeight="1" x14ac:dyDescent="0.25">
      <c r="A292" s="38"/>
      <c r="B292" s="166"/>
      <c r="C292" s="152"/>
      <c r="D292" s="11"/>
      <c r="E292" s="146"/>
      <c r="F292" s="147"/>
      <c r="G292" s="148"/>
      <c r="H292" s="148"/>
      <c r="I292" s="22"/>
    </row>
    <row r="293" spans="1:9" ht="18.75" customHeight="1" x14ac:dyDescent="0.25">
      <c r="A293" s="38"/>
      <c r="B293" s="166"/>
      <c r="C293" s="152"/>
      <c r="D293" s="11"/>
      <c r="E293" s="146"/>
      <c r="F293" s="147"/>
      <c r="G293" s="148"/>
      <c r="H293" s="148"/>
      <c r="I293" s="22"/>
    </row>
    <row r="294" spans="1:9" ht="18.75" customHeight="1" x14ac:dyDescent="0.25">
      <c r="A294" s="38"/>
      <c r="B294" s="166"/>
      <c r="C294" s="152"/>
      <c r="D294" s="11"/>
      <c r="E294" s="146"/>
      <c r="F294" s="147"/>
      <c r="G294" s="148"/>
      <c r="H294" s="148"/>
      <c r="I294" s="22"/>
    </row>
    <row r="295" spans="1:9" ht="18.75" customHeight="1" x14ac:dyDescent="0.25">
      <c r="A295" s="38"/>
      <c r="B295" s="154" t="s">
        <v>187</v>
      </c>
      <c r="C295" s="154"/>
      <c r="D295" s="154"/>
      <c r="E295" s="154"/>
      <c r="F295" s="154"/>
      <c r="G295" s="155">
        <f>'Input &amp; Process'!G201</f>
        <v>70000</v>
      </c>
      <c r="H295" s="155">
        <f>'Input &amp; Process'!H201</f>
        <v>0</v>
      </c>
      <c r="I295" s="22"/>
    </row>
    <row r="296" spans="1:9" ht="18.75" customHeight="1" x14ac:dyDescent="0.25">
      <c r="A296" s="38"/>
      <c r="B296" s="120"/>
      <c r="C296" s="18"/>
      <c r="D296" s="18"/>
      <c r="E296" s="18"/>
      <c r="F296" s="18"/>
      <c r="G296" s="19"/>
      <c r="H296" s="20"/>
      <c r="I296" s="22"/>
    </row>
    <row r="297" spans="1:9" ht="18.75" customHeight="1" x14ac:dyDescent="0.25">
      <c r="A297" s="38"/>
      <c r="B297" s="200" t="s">
        <v>73</v>
      </c>
      <c r="C297" s="200"/>
      <c r="D297" s="200"/>
      <c r="E297" s="200"/>
      <c r="F297" s="200"/>
      <c r="G297" s="158">
        <f>'Input &amp; Process'!G203</f>
        <v>158940.90000000002</v>
      </c>
      <c r="H297" s="158">
        <f>'Input &amp; Process'!H203</f>
        <v>0</v>
      </c>
      <c r="I297" s="22"/>
    </row>
    <row r="298" spans="1:9" ht="18.75" customHeight="1" x14ac:dyDescent="0.25">
      <c r="A298" s="38"/>
      <c r="B298" s="160" t="s">
        <v>192</v>
      </c>
      <c r="C298" s="160"/>
      <c r="D298" s="160"/>
      <c r="E298" s="160"/>
      <c r="F298" s="160"/>
      <c r="G298" s="161">
        <f>'Input &amp; Process'!G204</f>
        <v>160000</v>
      </c>
      <c r="H298" s="161">
        <f>'Input &amp; Process'!H204</f>
        <v>0</v>
      </c>
      <c r="I298" s="22"/>
    </row>
    <row r="299" spans="1:9" ht="18.75" customHeight="1" x14ac:dyDescent="0.25">
      <c r="A299" s="38"/>
      <c r="B299" s="34"/>
      <c r="C299" s="22"/>
      <c r="D299" s="22"/>
      <c r="E299" s="22"/>
      <c r="F299" s="22"/>
      <c r="G299" s="35"/>
      <c r="H299" s="22"/>
      <c r="I299" s="22"/>
    </row>
    <row r="300" spans="1:9" ht="18.75" customHeight="1" x14ac:dyDescent="0.25">
      <c r="A300" s="213" t="s">
        <v>114</v>
      </c>
      <c r="B300" s="102" t="s">
        <v>155</v>
      </c>
      <c r="C300" s="88"/>
      <c r="D300" s="88"/>
      <c r="E300" s="88"/>
      <c r="F300" s="88"/>
      <c r="G300" s="103"/>
      <c r="H300" s="88"/>
      <c r="I300" s="22"/>
    </row>
    <row r="301" spans="1:9" ht="18.75" customHeight="1" x14ac:dyDescent="0.25">
      <c r="A301" s="213"/>
      <c r="B301" s="165" t="s">
        <v>64</v>
      </c>
      <c r="C301" s="165"/>
      <c r="D301" s="121" t="s">
        <v>68</v>
      </c>
      <c r="E301" s="165" t="s">
        <v>65</v>
      </c>
      <c r="F301" s="165"/>
      <c r="G301" s="165" t="s">
        <v>66</v>
      </c>
      <c r="H301" s="165"/>
      <c r="I301" s="22"/>
    </row>
    <row r="302" spans="1:9" ht="18.75" customHeight="1" x14ac:dyDescent="0.25">
      <c r="A302" s="38"/>
      <c r="B302" s="113" t="s">
        <v>67</v>
      </c>
      <c r="C302" s="17"/>
      <c r="D302" s="17"/>
      <c r="E302" s="147"/>
      <c r="F302" s="147"/>
      <c r="G302" s="147"/>
      <c r="H302" s="147"/>
      <c r="I302" s="22"/>
    </row>
    <row r="303" spans="1:9" ht="18.75" customHeight="1" x14ac:dyDescent="0.25">
      <c r="A303" s="38"/>
      <c r="B303" s="166" t="s">
        <v>74</v>
      </c>
      <c r="C303" s="152"/>
      <c r="D303" s="11">
        <f>'Input &amp; Process'!D209</f>
        <v>1.4999999999999999E-2</v>
      </c>
      <c r="E303" s="146">
        <f>'Input &amp; Process'!E209</f>
        <v>95000</v>
      </c>
      <c r="F303" s="147">
        <f>'Input &amp; Process'!F209</f>
        <v>0</v>
      </c>
      <c r="G303" s="148">
        <f>'Input &amp; Process'!G209</f>
        <v>1425</v>
      </c>
      <c r="H303" s="148">
        <f>'Input &amp; Process'!H209</f>
        <v>0</v>
      </c>
      <c r="I303" s="22"/>
    </row>
    <row r="304" spans="1:9" ht="18.75" customHeight="1" x14ac:dyDescent="0.25">
      <c r="A304" s="38"/>
      <c r="B304" s="166" t="s">
        <v>75</v>
      </c>
      <c r="C304" s="152"/>
      <c r="D304" s="11">
        <f>'Input &amp; Process'!D210</f>
        <v>0.15</v>
      </c>
      <c r="E304" s="146">
        <f>'Input &amp; Process'!E210</f>
        <v>110000</v>
      </c>
      <c r="F304" s="147">
        <f>'Input &amp; Process'!F210</f>
        <v>0</v>
      </c>
      <c r="G304" s="148">
        <f>'Input &amp; Process'!G210</f>
        <v>16500</v>
      </c>
      <c r="H304" s="148">
        <f>'Input &amp; Process'!H210</f>
        <v>0</v>
      </c>
      <c r="I304" s="22"/>
    </row>
    <row r="305" spans="1:9" ht="18.75" customHeight="1" x14ac:dyDescent="0.25">
      <c r="A305" s="38"/>
      <c r="B305" s="166" t="s">
        <v>76</v>
      </c>
      <c r="C305" s="152"/>
      <c r="D305" s="11">
        <f>'Input &amp; Process'!D211</f>
        <v>1.4999999999999999E-2</v>
      </c>
      <c r="E305" s="146">
        <f>'Input &amp; Process'!E211</f>
        <v>115000</v>
      </c>
      <c r="F305" s="147">
        <f>'Input &amp; Process'!F211</f>
        <v>0</v>
      </c>
      <c r="G305" s="148">
        <f>'Input &amp; Process'!G211</f>
        <v>1725</v>
      </c>
      <c r="H305" s="148">
        <f>'Input &amp; Process'!H211</f>
        <v>0</v>
      </c>
      <c r="I305" s="22"/>
    </row>
    <row r="306" spans="1:9" ht="18.75" customHeight="1" x14ac:dyDescent="0.25">
      <c r="A306" s="38"/>
      <c r="B306" s="166" t="s">
        <v>77</v>
      </c>
      <c r="C306" s="152"/>
      <c r="D306" s="11">
        <f>'Input &amp; Process'!D212</f>
        <v>8.0000000000000004E-4</v>
      </c>
      <c r="E306" s="146">
        <f>'Input &amp; Process'!E212</f>
        <v>140000</v>
      </c>
      <c r="F306" s="147">
        <f>'Input &amp; Process'!F212</f>
        <v>0</v>
      </c>
      <c r="G306" s="148">
        <f>'Input &amp; Process'!G212</f>
        <v>112</v>
      </c>
      <c r="H306" s="148">
        <f>'Input &amp; Process'!H212</f>
        <v>0</v>
      </c>
      <c r="I306" s="22"/>
    </row>
    <row r="307" spans="1:9" ht="18.75" customHeight="1" x14ac:dyDescent="0.25">
      <c r="A307" s="38"/>
      <c r="B307" s="154" t="s">
        <v>69</v>
      </c>
      <c r="C307" s="154"/>
      <c r="D307" s="154"/>
      <c r="E307" s="154"/>
      <c r="F307" s="154"/>
      <c r="G307" s="155">
        <f>'Input &amp; Process'!G213</f>
        <v>19762</v>
      </c>
      <c r="H307" s="155">
        <f>'Input &amp; Process'!H213</f>
        <v>0</v>
      </c>
      <c r="I307" s="22"/>
    </row>
    <row r="308" spans="1:9" ht="18.75" customHeight="1" x14ac:dyDescent="0.25">
      <c r="A308" s="38"/>
      <c r="B308" s="120"/>
      <c r="C308" s="18"/>
      <c r="D308" s="18"/>
      <c r="E308" s="18"/>
      <c r="F308" s="18"/>
      <c r="G308" s="19"/>
      <c r="H308" s="20"/>
      <c r="I308" s="22"/>
    </row>
    <row r="309" spans="1:9" ht="18.75" customHeight="1" x14ac:dyDescent="0.25">
      <c r="A309" s="38"/>
      <c r="B309" s="113" t="s">
        <v>70</v>
      </c>
      <c r="C309" s="17"/>
      <c r="D309" s="17"/>
      <c r="E309" s="147"/>
      <c r="F309" s="147"/>
      <c r="G309" s="148"/>
      <c r="H309" s="148"/>
      <c r="I309" s="22"/>
    </row>
    <row r="310" spans="1:9" ht="18.75" customHeight="1" x14ac:dyDescent="0.25">
      <c r="A310" s="38"/>
      <c r="B310" s="166" t="s">
        <v>156</v>
      </c>
      <c r="C310" s="152"/>
      <c r="D310" s="11">
        <f>'Input &amp; Process'!D216</f>
        <v>1</v>
      </c>
      <c r="E310" s="146">
        <f>'Input &amp; Process'!E216</f>
        <v>60000</v>
      </c>
      <c r="F310" s="147">
        <f>'Input &amp; Process'!F216</f>
        <v>0</v>
      </c>
      <c r="G310" s="148">
        <f>'Input &amp; Process'!G216</f>
        <v>60000</v>
      </c>
      <c r="H310" s="148">
        <f>'Input &amp; Process'!H216</f>
        <v>0</v>
      </c>
      <c r="I310" s="22"/>
    </row>
    <row r="311" spans="1:9" ht="18.75" customHeight="1" x14ac:dyDescent="0.25">
      <c r="A311" s="38"/>
      <c r="B311" s="166"/>
      <c r="C311" s="152"/>
      <c r="D311" s="11"/>
      <c r="E311" s="146"/>
      <c r="F311" s="147"/>
      <c r="G311" s="148"/>
      <c r="H311" s="148"/>
      <c r="I311" s="22"/>
    </row>
    <row r="312" spans="1:9" ht="18.75" customHeight="1" x14ac:dyDescent="0.25">
      <c r="A312" s="38"/>
      <c r="B312" s="166"/>
      <c r="C312" s="152"/>
      <c r="D312" s="11"/>
      <c r="E312" s="146"/>
      <c r="F312" s="147"/>
      <c r="G312" s="148"/>
      <c r="H312" s="148"/>
      <c r="I312" s="22"/>
    </row>
    <row r="313" spans="1:9" ht="18.75" customHeight="1" x14ac:dyDescent="0.25">
      <c r="A313" s="38"/>
      <c r="B313" s="166"/>
      <c r="C313" s="152"/>
      <c r="D313" s="11"/>
      <c r="E313" s="146"/>
      <c r="F313" s="147"/>
      <c r="G313" s="148"/>
      <c r="H313" s="148"/>
      <c r="I313" s="22"/>
    </row>
    <row r="314" spans="1:9" ht="18.75" customHeight="1" x14ac:dyDescent="0.25">
      <c r="A314" s="38"/>
      <c r="B314" s="154" t="s">
        <v>187</v>
      </c>
      <c r="C314" s="154"/>
      <c r="D314" s="154"/>
      <c r="E314" s="154"/>
      <c r="F314" s="154"/>
      <c r="G314" s="155">
        <f>'Input &amp; Process'!G220</f>
        <v>60000</v>
      </c>
      <c r="H314" s="155">
        <f>'Input &amp; Process'!H220</f>
        <v>0</v>
      </c>
      <c r="I314" s="22"/>
    </row>
    <row r="315" spans="1:9" ht="18.75" customHeight="1" x14ac:dyDescent="0.25">
      <c r="A315" s="38"/>
      <c r="B315" s="120"/>
      <c r="C315" s="18"/>
      <c r="D315" s="18"/>
      <c r="E315" s="18"/>
      <c r="F315" s="18"/>
      <c r="G315" s="19"/>
      <c r="H315" s="20"/>
      <c r="I315" s="22"/>
    </row>
    <row r="316" spans="1:9" ht="18.75" customHeight="1" x14ac:dyDescent="0.25">
      <c r="A316" s="38"/>
      <c r="B316" s="200" t="s">
        <v>73</v>
      </c>
      <c r="C316" s="200"/>
      <c r="D316" s="200"/>
      <c r="E316" s="200"/>
      <c r="F316" s="200"/>
      <c r="G316" s="158">
        <f>'Input &amp; Process'!G222</f>
        <v>95176.006500000018</v>
      </c>
      <c r="H316" s="158">
        <f>'Input &amp; Process'!H222</f>
        <v>0</v>
      </c>
      <c r="I316" s="22"/>
    </row>
    <row r="317" spans="1:9" ht="18.75" customHeight="1" x14ac:dyDescent="0.25">
      <c r="A317" s="38"/>
      <c r="B317" s="160" t="s">
        <v>193</v>
      </c>
      <c r="C317" s="160"/>
      <c r="D317" s="160"/>
      <c r="E317" s="160"/>
      <c r="F317" s="160"/>
      <c r="G317" s="161">
        <f>'Input &amp; Process'!G223</f>
        <v>100000</v>
      </c>
      <c r="H317" s="161">
        <f>'Input &amp; Process'!H223</f>
        <v>0</v>
      </c>
      <c r="I317" s="22"/>
    </row>
    <row r="318" spans="1:9" ht="18.75" customHeight="1" x14ac:dyDescent="0.25">
      <c r="A318" s="38"/>
      <c r="B318" s="34"/>
      <c r="C318" s="22"/>
      <c r="D318" s="22"/>
      <c r="E318" s="22"/>
      <c r="F318" s="22"/>
      <c r="G318" s="35"/>
      <c r="H318" s="22"/>
      <c r="I318" s="22"/>
    </row>
    <row r="319" spans="1:9" ht="18.75" customHeight="1" x14ac:dyDescent="0.25">
      <c r="A319" s="213" t="s">
        <v>115</v>
      </c>
      <c r="B319" s="102" t="s">
        <v>158</v>
      </c>
      <c r="C319" s="88"/>
      <c r="D319" s="88"/>
      <c r="E319" s="88"/>
      <c r="F319" s="88"/>
      <c r="G319" s="103"/>
      <c r="H319" s="88"/>
      <c r="I319" s="22"/>
    </row>
    <row r="320" spans="1:9" ht="18.75" customHeight="1" x14ac:dyDescent="0.25">
      <c r="A320" s="213"/>
      <c r="B320" s="165" t="s">
        <v>64</v>
      </c>
      <c r="C320" s="165"/>
      <c r="D320" s="121" t="s">
        <v>68</v>
      </c>
      <c r="E320" s="165" t="s">
        <v>65</v>
      </c>
      <c r="F320" s="165"/>
      <c r="G320" s="165" t="s">
        <v>66</v>
      </c>
      <c r="H320" s="165"/>
      <c r="I320" s="22"/>
    </row>
    <row r="321" spans="1:9" ht="18.75" customHeight="1" x14ac:dyDescent="0.25">
      <c r="A321" s="38"/>
      <c r="B321" s="113" t="s">
        <v>67</v>
      </c>
      <c r="C321" s="17"/>
      <c r="D321" s="17"/>
      <c r="E321" s="147"/>
      <c r="F321" s="147"/>
      <c r="G321" s="147"/>
      <c r="H321" s="147"/>
      <c r="I321" s="22"/>
    </row>
    <row r="322" spans="1:9" ht="18.75" customHeight="1" x14ac:dyDescent="0.25">
      <c r="A322" s="38"/>
      <c r="B322" s="166" t="s">
        <v>74</v>
      </c>
      <c r="C322" s="152"/>
      <c r="D322" s="11">
        <f>'Input &amp; Process'!D228</f>
        <v>0.02</v>
      </c>
      <c r="E322" s="146">
        <f>'Input &amp; Process'!E228</f>
        <v>95000</v>
      </c>
      <c r="F322" s="147">
        <f>'Input &amp; Process'!F228</f>
        <v>0</v>
      </c>
      <c r="G322" s="148">
        <f>'Input &amp; Process'!G228</f>
        <v>1900</v>
      </c>
      <c r="H322" s="148">
        <f>'Input &amp; Process'!H228</f>
        <v>0</v>
      </c>
      <c r="I322" s="22"/>
    </row>
    <row r="323" spans="1:9" ht="18.75" customHeight="1" x14ac:dyDescent="0.25">
      <c r="A323" s="38"/>
      <c r="B323" s="166" t="s">
        <v>75</v>
      </c>
      <c r="C323" s="152"/>
      <c r="D323" s="11">
        <f>'Input &amp; Process'!D229</f>
        <v>0.2</v>
      </c>
      <c r="E323" s="146">
        <f>'Input &amp; Process'!E229</f>
        <v>110000</v>
      </c>
      <c r="F323" s="147">
        <f>'Input &amp; Process'!F229</f>
        <v>0</v>
      </c>
      <c r="G323" s="148">
        <f>'Input &amp; Process'!G229</f>
        <v>22000</v>
      </c>
      <c r="H323" s="148">
        <f>'Input &amp; Process'!H229</f>
        <v>0</v>
      </c>
      <c r="I323" s="22"/>
    </row>
    <row r="324" spans="1:9" ht="18.75" customHeight="1" x14ac:dyDescent="0.25">
      <c r="A324" s="38"/>
      <c r="B324" s="166" t="s">
        <v>76</v>
      </c>
      <c r="C324" s="152"/>
      <c r="D324" s="11">
        <f>'Input &amp; Process'!D230</f>
        <v>0.02</v>
      </c>
      <c r="E324" s="146">
        <f>'Input &amp; Process'!E230</f>
        <v>115000</v>
      </c>
      <c r="F324" s="147">
        <f>'Input &amp; Process'!F230</f>
        <v>0</v>
      </c>
      <c r="G324" s="148">
        <f>'Input &amp; Process'!G230</f>
        <v>2300</v>
      </c>
      <c r="H324" s="148">
        <f>'Input &amp; Process'!H230</f>
        <v>0</v>
      </c>
      <c r="I324" s="22"/>
    </row>
    <row r="325" spans="1:9" ht="18.75" customHeight="1" x14ac:dyDescent="0.25">
      <c r="A325" s="38"/>
      <c r="B325" s="166" t="s">
        <v>77</v>
      </c>
      <c r="C325" s="152"/>
      <c r="D325" s="11">
        <f>'Input &amp; Process'!D231</f>
        <v>1E-3</v>
      </c>
      <c r="E325" s="146">
        <f>'Input &amp; Process'!E231</f>
        <v>140000</v>
      </c>
      <c r="F325" s="147">
        <f>'Input &amp; Process'!F231</f>
        <v>0</v>
      </c>
      <c r="G325" s="148">
        <f>'Input &amp; Process'!G231</f>
        <v>140</v>
      </c>
      <c r="H325" s="148">
        <f>'Input &amp; Process'!H231</f>
        <v>0</v>
      </c>
      <c r="I325" s="22"/>
    </row>
    <row r="326" spans="1:9" ht="18.75" customHeight="1" x14ac:dyDescent="0.25">
      <c r="A326" s="38"/>
      <c r="B326" s="154" t="s">
        <v>69</v>
      </c>
      <c r="C326" s="154"/>
      <c r="D326" s="154"/>
      <c r="E326" s="154"/>
      <c r="F326" s="154"/>
      <c r="G326" s="155">
        <f>'Input &amp; Process'!G232</f>
        <v>26340</v>
      </c>
      <c r="H326" s="155">
        <f>'Input &amp; Process'!H232</f>
        <v>0</v>
      </c>
      <c r="I326" s="22"/>
    </row>
    <row r="327" spans="1:9" ht="18.75" customHeight="1" x14ac:dyDescent="0.25">
      <c r="A327" s="38"/>
      <c r="B327" s="120"/>
      <c r="C327" s="18"/>
      <c r="D327" s="18"/>
      <c r="E327" s="18"/>
      <c r="F327" s="18"/>
      <c r="G327" s="19"/>
      <c r="H327" s="20"/>
      <c r="I327" s="22"/>
    </row>
    <row r="328" spans="1:9" ht="18.75" customHeight="1" x14ac:dyDescent="0.25">
      <c r="A328" s="38"/>
      <c r="B328" s="113" t="s">
        <v>70</v>
      </c>
      <c r="C328" s="17"/>
      <c r="D328" s="17"/>
      <c r="E328" s="147"/>
      <c r="F328" s="147"/>
      <c r="G328" s="148"/>
      <c r="H328" s="148"/>
      <c r="I328" s="22"/>
    </row>
    <row r="329" spans="1:9" ht="18.75" customHeight="1" x14ac:dyDescent="0.25">
      <c r="A329" s="38"/>
      <c r="B329" s="166" t="s">
        <v>159</v>
      </c>
      <c r="C329" s="152"/>
      <c r="D329" s="11">
        <f>'Input &amp; Process'!D235</f>
        <v>1</v>
      </c>
      <c r="E329" s="146">
        <f>'Input &amp; Process'!E235</f>
        <v>55000</v>
      </c>
      <c r="F329" s="147">
        <f>'Input &amp; Process'!F235</f>
        <v>0</v>
      </c>
      <c r="G329" s="148">
        <f>'Input &amp; Process'!G235</f>
        <v>55000</v>
      </c>
      <c r="H329" s="148">
        <f>'Input &amp; Process'!H235</f>
        <v>0</v>
      </c>
      <c r="I329" s="22"/>
    </row>
    <row r="330" spans="1:9" ht="18.75" customHeight="1" x14ac:dyDescent="0.25">
      <c r="A330" s="38"/>
      <c r="B330" s="166"/>
      <c r="C330" s="152"/>
      <c r="D330" s="11"/>
      <c r="E330" s="146"/>
      <c r="F330" s="147"/>
      <c r="G330" s="148"/>
      <c r="H330" s="148"/>
      <c r="I330" s="22"/>
    </row>
    <row r="331" spans="1:9" ht="18.75" customHeight="1" x14ac:dyDescent="0.25">
      <c r="A331" s="38"/>
      <c r="B331" s="166"/>
      <c r="C331" s="152"/>
      <c r="D331" s="11"/>
      <c r="E331" s="146"/>
      <c r="F331" s="147"/>
      <c r="G331" s="148"/>
      <c r="H331" s="148"/>
      <c r="I331" s="22"/>
    </row>
    <row r="332" spans="1:9" ht="18.75" customHeight="1" x14ac:dyDescent="0.25">
      <c r="A332" s="38"/>
      <c r="B332" s="166"/>
      <c r="C332" s="152"/>
      <c r="D332" s="11"/>
      <c r="E332" s="146"/>
      <c r="F332" s="147"/>
      <c r="G332" s="148"/>
      <c r="H332" s="148"/>
      <c r="I332" s="22"/>
    </row>
    <row r="333" spans="1:9" ht="18.75" customHeight="1" x14ac:dyDescent="0.25">
      <c r="A333" s="38"/>
      <c r="B333" s="154" t="s">
        <v>187</v>
      </c>
      <c r="C333" s="154"/>
      <c r="D333" s="154"/>
      <c r="E333" s="154"/>
      <c r="F333" s="154"/>
      <c r="G333" s="155">
        <f>'Input &amp; Process'!G239</f>
        <v>55000</v>
      </c>
      <c r="H333" s="155">
        <f>'Input &amp; Process'!H239</f>
        <v>0</v>
      </c>
      <c r="I333" s="22"/>
    </row>
    <row r="334" spans="1:9" ht="18.75" customHeight="1" x14ac:dyDescent="0.25">
      <c r="A334" s="38"/>
      <c r="B334" s="120"/>
      <c r="C334" s="18"/>
      <c r="D334" s="18"/>
      <c r="E334" s="18"/>
      <c r="F334" s="18"/>
      <c r="G334" s="19"/>
      <c r="H334" s="20"/>
      <c r="I334" s="22"/>
    </row>
    <row r="335" spans="1:9" ht="18.75" customHeight="1" x14ac:dyDescent="0.25">
      <c r="A335" s="38"/>
      <c r="B335" s="200" t="s">
        <v>73</v>
      </c>
      <c r="C335" s="200"/>
      <c r="D335" s="200"/>
      <c r="E335" s="200"/>
      <c r="F335" s="200"/>
      <c r="G335" s="158">
        <f>'Input &amp; Process'!G241</f>
        <v>97058.955000000016</v>
      </c>
      <c r="H335" s="158">
        <f>'Input &amp; Process'!H241</f>
        <v>0</v>
      </c>
      <c r="I335" s="22"/>
    </row>
    <row r="336" spans="1:9" ht="18.75" customHeight="1" x14ac:dyDescent="0.25">
      <c r="A336" s="38"/>
      <c r="B336" s="160" t="s">
        <v>194</v>
      </c>
      <c r="C336" s="160"/>
      <c r="D336" s="160"/>
      <c r="E336" s="160"/>
      <c r="F336" s="160"/>
      <c r="G336" s="161">
        <f>'Input &amp; Process'!G242</f>
        <v>0</v>
      </c>
      <c r="H336" s="161">
        <f>'Input &amp; Process'!H242</f>
        <v>0</v>
      </c>
      <c r="I336" s="22"/>
    </row>
    <row r="337" spans="1:9" ht="18.75" customHeight="1" x14ac:dyDescent="0.25">
      <c r="A337" s="38"/>
      <c r="B337" s="34"/>
      <c r="C337" s="22"/>
      <c r="D337" s="22"/>
      <c r="E337" s="22"/>
      <c r="F337" s="22"/>
      <c r="G337" s="35"/>
      <c r="H337" s="22"/>
      <c r="I337" s="22"/>
    </row>
    <row r="338" spans="1:9" ht="18.75" customHeight="1" x14ac:dyDescent="0.25">
      <c r="A338" s="213" t="s">
        <v>154</v>
      </c>
      <c r="B338" s="102" t="s">
        <v>160</v>
      </c>
      <c r="C338" s="88"/>
      <c r="D338" s="88"/>
      <c r="E338" s="88"/>
      <c r="F338" s="88"/>
      <c r="G338" s="103"/>
      <c r="H338" s="88"/>
      <c r="I338" s="22"/>
    </row>
    <row r="339" spans="1:9" ht="18.75" customHeight="1" x14ac:dyDescent="0.25">
      <c r="A339" s="213"/>
      <c r="B339" s="165" t="s">
        <v>64</v>
      </c>
      <c r="C339" s="165"/>
      <c r="D339" s="121" t="s">
        <v>68</v>
      </c>
      <c r="E339" s="165" t="s">
        <v>65</v>
      </c>
      <c r="F339" s="165"/>
      <c r="G339" s="165" t="s">
        <v>66</v>
      </c>
      <c r="H339" s="165"/>
      <c r="I339" s="22"/>
    </row>
    <row r="340" spans="1:9" ht="18.75" customHeight="1" x14ac:dyDescent="0.25">
      <c r="A340" s="38"/>
      <c r="B340" s="113" t="s">
        <v>67</v>
      </c>
      <c r="C340" s="17"/>
      <c r="D340" s="17"/>
      <c r="E340" s="147"/>
      <c r="F340" s="147"/>
      <c r="G340" s="147"/>
      <c r="H340" s="147"/>
      <c r="I340" s="22"/>
    </row>
    <row r="341" spans="1:9" ht="18.75" customHeight="1" x14ac:dyDescent="0.25">
      <c r="A341" s="38"/>
      <c r="B341" s="166" t="s">
        <v>74</v>
      </c>
      <c r="C341" s="152"/>
      <c r="D341" s="11">
        <f>'Input &amp; Process'!D247</f>
        <v>7.4999999999999997E-2</v>
      </c>
      <c r="E341" s="146">
        <f>'Input &amp; Process'!E247</f>
        <v>95000</v>
      </c>
      <c r="F341" s="147">
        <f>'Input &amp; Process'!F247</f>
        <v>0</v>
      </c>
      <c r="G341" s="148">
        <f>'Input &amp; Process'!G247</f>
        <v>7125</v>
      </c>
      <c r="H341" s="148">
        <f>'Input &amp; Process'!H247</f>
        <v>0</v>
      </c>
      <c r="I341" s="22"/>
    </row>
    <row r="342" spans="1:9" ht="18.75" customHeight="1" x14ac:dyDescent="0.25">
      <c r="A342" s="38"/>
      <c r="B342" s="166" t="s">
        <v>75</v>
      </c>
      <c r="C342" s="152"/>
      <c r="D342" s="11">
        <f>'Input &amp; Process'!D248</f>
        <v>0.5</v>
      </c>
      <c r="E342" s="146">
        <f>'Input &amp; Process'!E248</f>
        <v>110000</v>
      </c>
      <c r="F342" s="147">
        <f>'Input &amp; Process'!F248</f>
        <v>0</v>
      </c>
      <c r="G342" s="148">
        <f>'Input &amp; Process'!G248</f>
        <v>55000</v>
      </c>
      <c r="H342" s="148">
        <f>'Input &amp; Process'!H248</f>
        <v>0</v>
      </c>
      <c r="I342" s="22"/>
    </row>
    <row r="343" spans="1:9" ht="18.75" customHeight="1" x14ac:dyDescent="0.25">
      <c r="A343" s="38"/>
      <c r="B343" s="166" t="s">
        <v>76</v>
      </c>
      <c r="C343" s="152"/>
      <c r="D343" s="11">
        <f>'Input &amp; Process'!D249</f>
        <v>7.4999999999999997E-2</v>
      </c>
      <c r="E343" s="146">
        <f>'Input &amp; Process'!E249</f>
        <v>115000</v>
      </c>
      <c r="F343" s="147">
        <f>'Input &amp; Process'!F249</f>
        <v>0</v>
      </c>
      <c r="G343" s="148">
        <f>'Input &amp; Process'!G249</f>
        <v>8625</v>
      </c>
      <c r="H343" s="148">
        <f>'Input &amp; Process'!H249</f>
        <v>0</v>
      </c>
      <c r="I343" s="22"/>
    </row>
    <row r="344" spans="1:9" ht="18.75" customHeight="1" x14ac:dyDescent="0.25">
      <c r="A344" s="38"/>
      <c r="B344" s="166" t="s">
        <v>77</v>
      </c>
      <c r="C344" s="152"/>
      <c r="D344" s="11">
        <f>'Input &amp; Process'!D250</f>
        <v>3.0000000000000001E-3</v>
      </c>
      <c r="E344" s="146">
        <f>'Input &amp; Process'!E250</f>
        <v>140000</v>
      </c>
      <c r="F344" s="147">
        <f>'Input &amp; Process'!F250</f>
        <v>0</v>
      </c>
      <c r="G344" s="148">
        <f>'Input &amp; Process'!G250</f>
        <v>420</v>
      </c>
      <c r="H344" s="148">
        <f>'Input &amp; Process'!H250</f>
        <v>0</v>
      </c>
      <c r="I344" s="22"/>
    </row>
    <row r="345" spans="1:9" ht="18.75" customHeight="1" x14ac:dyDescent="0.25">
      <c r="A345" s="38"/>
      <c r="B345" s="154" t="s">
        <v>69</v>
      </c>
      <c r="C345" s="154"/>
      <c r="D345" s="154"/>
      <c r="E345" s="154"/>
      <c r="F345" s="154"/>
      <c r="G345" s="155">
        <f>'Input &amp; Process'!G251</f>
        <v>71170</v>
      </c>
      <c r="H345" s="155">
        <f>'Input &amp; Process'!H251</f>
        <v>0</v>
      </c>
      <c r="I345" s="22"/>
    </row>
    <row r="346" spans="1:9" ht="18.75" customHeight="1" x14ac:dyDescent="0.25">
      <c r="A346" s="38"/>
      <c r="B346" s="120"/>
      <c r="C346" s="18"/>
      <c r="D346" s="18"/>
      <c r="E346" s="18"/>
      <c r="F346" s="18"/>
      <c r="G346" s="19"/>
      <c r="H346" s="20"/>
      <c r="I346" s="22"/>
    </row>
    <row r="347" spans="1:9" ht="18.75" customHeight="1" x14ac:dyDescent="0.25">
      <c r="A347" s="38"/>
      <c r="B347" s="113" t="s">
        <v>70</v>
      </c>
      <c r="C347" s="17"/>
      <c r="D347" s="17"/>
      <c r="E347" s="147"/>
      <c r="F347" s="147"/>
      <c r="G347" s="148"/>
      <c r="H347" s="148"/>
      <c r="I347" s="22"/>
    </row>
    <row r="348" spans="1:9" ht="18.75" customHeight="1" x14ac:dyDescent="0.25">
      <c r="A348" s="38"/>
      <c r="B348" s="166" t="s">
        <v>161</v>
      </c>
      <c r="C348" s="152"/>
      <c r="D348" s="11">
        <f>'Input &amp; Process'!D254</f>
        <v>1</v>
      </c>
      <c r="E348" s="146">
        <f>'Input &amp; Process'!E254</f>
        <v>35000</v>
      </c>
      <c r="F348" s="147">
        <f>'Input &amp; Process'!F254</f>
        <v>0</v>
      </c>
      <c r="G348" s="148">
        <f>'Input &amp; Process'!G254</f>
        <v>35000</v>
      </c>
      <c r="H348" s="148">
        <f>'Input &amp; Process'!H254</f>
        <v>0</v>
      </c>
      <c r="I348" s="22"/>
    </row>
    <row r="349" spans="1:9" ht="18.75" customHeight="1" x14ac:dyDescent="0.25">
      <c r="A349" s="38"/>
      <c r="B349" s="166"/>
      <c r="C349" s="152"/>
      <c r="D349" s="11"/>
      <c r="E349" s="146"/>
      <c r="F349" s="147"/>
      <c r="G349" s="148"/>
      <c r="H349" s="148"/>
      <c r="I349" s="22"/>
    </row>
    <row r="350" spans="1:9" ht="18.75" customHeight="1" x14ac:dyDescent="0.25">
      <c r="A350" s="38"/>
      <c r="B350" s="166"/>
      <c r="C350" s="152"/>
      <c r="D350" s="11"/>
      <c r="E350" s="146"/>
      <c r="F350" s="147"/>
      <c r="G350" s="148"/>
      <c r="H350" s="148"/>
      <c r="I350" s="22"/>
    </row>
    <row r="351" spans="1:9" ht="18.75" customHeight="1" x14ac:dyDescent="0.25">
      <c r="A351" s="38"/>
      <c r="B351" s="166"/>
      <c r="C351" s="152"/>
      <c r="D351" s="11"/>
      <c r="E351" s="146"/>
      <c r="F351" s="147"/>
      <c r="G351" s="148"/>
      <c r="H351" s="148"/>
      <c r="I351" s="22"/>
    </row>
    <row r="352" spans="1:9" ht="18.75" customHeight="1" x14ac:dyDescent="0.25">
      <c r="A352" s="38"/>
      <c r="B352" s="154" t="s">
        <v>187</v>
      </c>
      <c r="C352" s="154"/>
      <c r="D352" s="154"/>
      <c r="E352" s="154"/>
      <c r="F352" s="154"/>
      <c r="G352" s="155">
        <f>'Input &amp; Process'!G258</f>
        <v>35000</v>
      </c>
      <c r="H352" s="155">
        <f>'Input &amp; Process'!H258</f>
        <v>0</v>
      </c>
      <c r="I352" s="22"/>
    </row>
    <row r="353" spans="1:9" ht="18.75" customHeight="1" x14ac:dyDescent="0.25">
      <c r="A353" s="38"/>
      <c r="B353" s="120"/>
      <c r="C353" s="18"/>
      <c r="D353" s="18"/>
      <c r="E353" s="18"/>
      <c r="F353" s="18"/>
      <c r="G353" s="19"/>
      <c r="H353" s="20"/>
      <c r="I353" s="22"/>
    </row>
    <row r="354" spans="1:9" ht="18.75" customHeight="1" x14ac:dyDescent="0.25">
      <c r="A354" s="38"/>
      <c r="B354" s="200" t="s">
        <v>73</v>
      </c>
      <c r="C354" s="200"/>
      <c r="D354" s="200"/>
      <c r="E354" s="200"/>
      <c r="F354" s="200"/>
      <c r="G354" s="158">
        <f>'Input &amp; Process'!G260</f>
        <v>126687.35250000001</v>
      </c>
      <c r="H354" s="158">
        <f>'Input &amp; Process'!H260</f>
        <v>0</v>
      </c>
      <c r="I354" s="22"/>
    </row>
    <row r="355" spans="1:9" ht="18.75" customHeight="1" x14ac:dyDescent="0.25">
      <c r="A355" s="38"/>
      <c r="B355" s="160" t="s">
        <v>195</v>
      </c>
      <c r="C355" s="160"/>
      <c r="D355" s="160"/>
      <c r="E355" s="160"/>
      <c r="F355" s="160"/>
      <c r="G355" s="161">
        <f>'Input &amp; Process'!G261</f>
        <v>0</v>
      </c>
      <c r="H355" s="161">
        <f>'Input &amp; Process'!H261</f>
        <v>0</v>
      </c>
      <c r="I355" s="22"/>
    </row>
    <row r="356" spans="1:9" ht="18.75" customHeight="1" x14ac:dyDescent="0.25">
      <c r="A356" s="38"/>
      <c r="B356" s="34"/>
      <c r="C356" s="22"/>
      <c r="D356" s="22"/>
      <c r="E356" s="22"/>
      <c r="F356" s="22"/>
      <c r="G356" s="35"/>
      <c r="H356" s="22"/>
      <c r="I356" s="22"/>
    </row>
    <row r="357" spans="1:9" ht="18.75" customHeight="1" x14ac:dyDescent="0.25">
      <c r="A357" s="213" t="s">
        <v>173</v>
      </c>
      <c r="B357" s="102" t="s">
        <v>162</v>
      </c>
      <c r="C357" s="88"/>
      <c r="D357" s="88"/>
      <c r="E357" s="88"/>
      <c r="F357" s="88"/>
      <c r="G357" s="103"/>
      <c r="H357" s="88"/>
      <c r="I357" s="22"/>
    </row>
    <row r="358" spans="1:9" ht="18.75" customHeight="1" x14ac:dyDescent="0.25">
      <c r="A358" s="213"/>
      <c r="B358" s="165" t="s">
        <v>64</v>
      </c>
      <c r="C358" s="165"/>
      <c r="D358" s="121" t="s">
        <v>68</v>
      </c>
      <c r="E358" s="165" t="s">
        <v>65</v>
      </c>
      <c r="F358" s="165"/>
      <c r="G358" s="165" t="s">
        <v>66</v>
      </c>
      <c r="H358" s="165"/>
      <c r="I358" s="22"/>
    </row>
    <row r="359" spans="1:9" ht="18.75" customHeight="1" x14ac:dyDescent="0.25">
      <c r="A359" s="38"/>
      <c r="B359" s="113" t="s">
        <v>67</v>
      </c>
      <c r="C359" s="17"/>
      <c r="D359" s="17"/>
      <c r="E359" s="147"/>
      <c r="F359" s="147"/>
      <c r="G359" s="147"/>
      <c r="H359" s="147"/>
      <c r="I359" s="22"/>
    </row>
    <row r="360" spans="1:9" ht="18.75" customHeight="1" x14ac:dyDescent="0.25">
      <c r="A360" s="38"/>
      <c r="B360" s="166" t="s">
        <v>74</v>
      </c>
      <c r="C360" s="152"/>
      <c r="D360" s="11">
        <f>'Input &amp; Process'!D266</f>
        <v>7.4999999999999997E-2</v>
      </c>
      <c r="E360" s="146">
        <f>'Input &amp; Process'!E266</f>
        <v>95000</v>
      </c>
      <c r="F360" s="147">
        <f>'Input &amp; Process'!F266</f>
        <v>0</v>
      </c>
      <c r="G360" s="148">
        <f>'Input &amp; Process'!G266</f>
        <v>7125</v>
      </c>
      <c r="H360" s="148">
        <f>'Input &amp; Process'!H266</f>
        <v>0</v>
      </c>
      <c r="I360" s="22"/>
    </row>
    <row r="361" spans="1:9" ht="18.75" customHeight="1" x14ac:dyDescent="0.25">
      <c r="A361" s="38"/>
      <c r="B361" s="166" t="s">
        <v>75</v>
      </c>
      <c r="C361" s="152"/>
      <c r="D361" s="11">
        <f>'Input &amp; Process'!D267</f>
        <v>0.5</v>
      </c>
      <c r="E361" s="146">
        <f>'Input &amp; Process'!E267</f>
        <v>110000</v>
      </c>
      <c r="F361" s="147">
        <f>'Input &amp; Process'!F267</f>
        <v>0</v>
      </c>
      <c r="G361" s="148">
        <f>'Input &amp; Process'!G267</f>
        <v>55000</v>
      </c>
      <c r="H361" s="148">
        <f>'Input &amp; Process'!H267</f>
        <v>0</v>
      </c>
      <c r="I361" s="22"/>
    </row>
    <row r="362" spans="1:9" ht="18.75" customHeight="1" x14ac:dyDescent="0.25">
      <c r="A362" s="38"/>
      <c r="B362" s="166" t="s">
        <v>76</v>
      </c>
      <c r="C362" s="152"/>
      <c r="D362" s="11">
        <f>'Input &amp; Process'!D268</f>
        <v>7.4999999999999997E-2</v>
      </c>
      <c r="E362" s="146">
        <f>'Input &amp; Process'!E268</f>
        <v>115000</v>
      </c>
      <c r="F362" s="147">
        <f>'Input &amp; Process'!F268</f>
        <v>0</v>
      </c>
      <c r="G362" s="148">
        <f>'Input &amp; Process'!G268</f>
        <v>8625</v>
      </c>
      <c r="H362" s="148">
        <f>'Input &amp; Process'!H268</f>
        <v>0</v>
      </c>
      <c r="I362" s="22"/>
    </row>
    <row r="363" spans="1:9" ht="18.75" customHeight="1" x14ac:dyDescent="0.25">
      <c r="A363" s="38"/>
      <c r="B363" s="166" t="s">
        <v>77</v>
      </c>
      <c r="C363" s="152"/>
      <c r="D363" s="11">
        <f>'Input &amp; Process'!D269</f>
        <v>3.0000000000000001E-3</v>
      </c>
      <c r="E363" s="146">
        <f>'Input &amp; Process'!E269</f>
        <v>140000</v>
      </c>
      <c r="F363" s="147">
        <f>'Input &amp; Process'!F269</f>
        <v>0</v>
      </c>
      <c r="G363" s="148">
        <f>'Input &amp; Process'!G269</f>
        <v>420</v>
      </c>
      <c r="H363" s="148">
        <f>'Input &amp; Process'!H269</f>
        <v>0</v>
      </c>
      <c r="I363" s="22"/>
    </row>
    <row r="364" spans="1:9" ht="18.75" customHeight="1" x14ac:dyDescent="0.25">
      <c r="A364" s="38"/>
      <c r="B364" s="154" t="s">
        <v>69</v>
      </c>
      <c r="C364" s="154"/>
      <c r="D364" s="154"/>
      <c r="E364" s="154"/>
      <c r="F364" s="154"/>
      <c r="G364" s="155">
        <f>'Input &amp; Process'!G270</f>
        <v>71170</v>
      </c>
      <c r="H364" s="155">
        <f>'Input &amp; Process'!H270</f>
        <v>0</v>
      </c>
      <c r="I364" s="22"/>
    </row>
    <row r="365" spans="1:9" ht="18.75" customHeight="1" x14ac:dyDescent="0.25">
      <c r="A365" s="38"/>
      <c r="B365" s="120"/>
      <c r="C365" s="18"/>
      <c r="D365" s="18"/>
      <c r="E365" s="18"/>
      <c r="F365" s="18"/>
      <c r="G365" s="19"/>
      <c r="H365" s="20"/>
      <c r="I365" s="22"/>
    </row>
    <row r="366" spans="1:9" ht="18.75" customHeight="1" x14ac:dyDescent="0.25">
      <c r="A366" s="38"/>
      <c r="B366" s="113" t="s">
        <v>70</v>
      </c>
      <c r="C366" s="17"/>
      <c r="D366" s="17"/>
      <c r="E366" s="147"/>
      <c r="F366" s="147"/>
      <c r="G366" s="148"/>
      <c r="H366" s="148"/>
      <c r="I366" s="22"/>
    </row>
    <row r="367" spans="1:9" ht="18.75" customHeight="1" x14ac:dyDescent="0.25">
      <c r="A367" s="38"/>
      <c r="B367" s="166" t="s">
        <v>163</v>
      </c>
      <c r="C367" s="152"/>
      <c r="D367" s="11">
        <f>'Input &amp; Process'!D273</f>
        <v>1</v>
      </c>
      <c r="E367" s="146">
        <f>'Input &amp; Process'!E273</f>
        <v>250000</v>
      </c>
      <c r="F367" s="147">
        <f>'Input &amp; Process'!F273</f>
        <v>0</v>
      </c>
      <c r="G367" s="148">
        <f>'Input &amp; Process'!G273</f>
        <v>250000</v>
      </c>
      <c r="H367" s="148">
        <f>'Input &amp; Process'!H273</f>
        <v>0</v>
      </c>
      <c r="I367" s="22"/>
    </row>
    <row r="368" spans="1:9" ht="18.75" customHeight="1" x14ac:dyDescent="0.25">
      <c r="A368" s="38"/>
      <c r="B368" s="166"/>
      <c r="C368" s="152"/>
      <c r="D368" s="11"/>
      <c r="E368" s="146"/>
      <c r="F368" s="147"/>
      <c r="G368" s="148"/>
      <c r="H368" s="148"/>
      <c r="I368" s="22"/>
    </row>
    <row r="369" spans="1:9" ht="18.75" customHeight="1" x14ac:dyDescent="0.25">
      <c r="A369" s="38"/>
      <c r="B369" s="166"/>
      <c r="C369" s="152"/>
      <c r="D369" s="11"/>
      <c r="E369" s="146"/>
      <c r="F369" s="147"/>
      <c r="G369" s="148"/>
      <c r="H369" s="148"/>
      <c r="I369" s="22"/>
    </row>
    <row r="370" spans="1:9" ht="18.75" customHeight="1" x14ac:dyDescent="0.25">
      <c r="A370" s="38"/>
      <c r="B370" s="166"/>
      <c r="C370" s="152"/>
      <c r="D370" s="11"/>
      <c r="E370" s="146"/>
      <c r="F370" s="147"/>
      <c r="G370" s="148"/>
      <c r="H370" s="148"/>
      <c r="I370" s="22"/>
    </row>
    <row r="371" spans="1:9" ht="18.75" customHeight="1" x14ac:dyDescent="0.25">
      <c r="A371" s="38"/>
      <c r="B371" s="154" t="s">
        <v>187</v>
      </c>
      <c r="C371" s="154"/>
      <c r="D371" s="154"/>
      <c r="E371" s="154"/>
      <c r="F371" s="154"/>
      <c r="G371" s="155">
        <f>'Input &amp; Process'!G277</f>
        <v>250000</v>
      </c>
      <c r="H371" s="155">
        <f>'Input &amp; Process'!H277</f>
        <v>0</v>
      </c>
      <c r="I371" s="22"/>
    </row>
    <row r="372" spans="1:9" ht="18.75" customHeight="1" x14ac:dyDescent="0.25">
      <c r="A372" s="38"/>
      <c r="B372" s="120"/>
      <c r="C372" s="18"/>
      <c r="D372" s="18"/>
      <c r="E372" s="18"/>
      <c r="F372" s="18"/>
      <c r="G372" s="19"/>
      <c r="H372" s="20"/>
      <c r="I372" s="22"/>
    </row>
    <row r="373" spans="1:9" ht="18.75" customHeight="1" x14ac:dyDescent="0.25">
      <c r="A373" s="38"/>
      <c r="B373" s="200" t="s">
        <v>73</v>
      </c>
      <c r="C373" s="200"/>
      <c r="D373" s="200"/>
      <c r="E373" s="200"/>
      <c r="F373" s="200"/>
      <c r="G373" s="158">
        <f>'Input &amp; Process'!G279</f>
        <v>383236.10250000004</v>
      </c>
      <c r="H373" s="158">
        <f>'Input &amp; Process'!H279</f>
        <v>0</v>
      </c>
      <c r="I373" s="22"/>
    </row>
    <row r="374" spans="1:9" ht="18.75" customHeight="1" x14ac:dyDescent="0.25">
      <c r="A374" s="38"/>
      <c r="B374" s="160" t="s">
        <v>196</v>
      </c>
      <c r="C374" s="160"/>
      <c r="D374" s="160"/>
      <c r="E374" s="160"/>
      <c r="F374" s="160"/>
      <c r="G374" s="161">
        <f>'Input &amp; Process'!G280</f>
        <v>0</v>
      </c>
      <c r="H374" s="161">
        <f>'Input &amp; Process'!H280</f>
        <v>0</v>
      </c>
      <c r="I374" s="22"/>
    </row>
    <row r="375" spans="1:9" ht="18.75" customHeight="1" x14ac:dyDescent="0.25">
      <c r="A375" s="38"/>
      <c r="B375" s="34"/>
      <c r="C375" s="22"/>
      <c r="D375" s="22"/>
      <c r="E375" s="22"/>
      <c r="F375" s="22"/>
      <c r="G375" s="35"/>
      <c r="H375" s="22"/>
      <c r="I375" s="22"/>
    </row>
    <row r="376" spans="1:9" ht="18.75" customHeight="1" x14ac:dyDescent="0.25">
      <c r="A376" s="213" t="s">
        <v>174</v>
      </c>
      <c r="B376" s="102" t="s">
        <v>152</v>
      </c>
      <c r="C376" s="88"/>
      <c r="D376" s="88"/>
      <c r="E376" s="88"/>
      <c r="F376" s="88"/>
      <c r="G376" s="103"/>
      <c r="H376" s="88"/>
      <c r="I376" s="88"/>
    </row>
    <row r="377" spans="1:9" ht="18.75" customHeight="1" x14ac:dyDescent="0.25">
      <c r="A377" s="213"/>
      <c r="B377" s="165" t="s">
        <v>64</v>
      </c>
      <c r="C377" s="165"/>
      <c r="D377" s="121" t="s">
        <v>68</v>
      </c>
      <c r="E377" s="165" t="s">
        <v>65</v>
      </c>
      <c r="F377" s="165"/>
      <c r="G377" s="165" t="s">
        <v>66</v>
      </c>
      <c r="H377" s="165"/>
      <c r="I377" s="88"/>
    </row>
    <row r="378" spans="1:9" ht="18.75" customHeight="1" x14ac:dyDescent="0.25">
      <c r="A378" s="38"/>
      <c r="B378" s="113" t="s">
        <v>67</v>
      </c>
      <c r="C378" s="17"/>
      <c r="D378" s="17"/>
      <c r="E378" s="147"/>
      <c r="F378" s="147"/>
      <c r="G378" s="147"/>
      <c r="H378" s="147"/>
      <c r="I378" s="22"/>
    </row>
    <row r="379" spans="1:9" ht="18.75" customHeight="1" x14ac:dyDescent="0.25">
      <c r="A379" s="38"/>
      <c r="B379" s="166" t="s">
        <v>74</v>
      </c>
      <c r="C379" s="152"/>
      <c r="D379" s="11">
        <f>'Input &amp; Process'!D285</f>
        <v>0.16</v>
      </c>
      <c r="E379" s="146">
        <f>'Input &amp; Process'!E285</f>
        <v>95000</v>
      </c>
      <c r="F379" s="147">
        <f>'Input &amp; Process'!F285</f>
        <v>0</v>
      </c>
      <c r="G379" s="148">
        <f>'Input &amp; Process'!G285</f>
        <v>15200</v>
      </c>
      <c r="H379" s="148">
        <f>'Input &amp; Process'!H285</f>
        <v>0</v>
      </c>
      <c r="I379" s="22"/>
    </row>
    <row r="380" spans="1:9" ht="18.75" customHeight="1" x14ac:dyDescent="0.25">
      <c r="A380" s="38"/>
      <c r="B380" s="166" t="s">
        <v>75</v>
      </c>
      <c r="C380" s="152"/>
      <c r="D380" s="11">
        <f>'Input &amp; Process'!D286</f>
        <v>7.4999999999999997E-2</v>
      </c>
      <c r="E380" s="146">
        <f>'Input &amp; Process'!E286</f>
        <v>110000</v>
      </c>
      <c r="F380" s="147">
        <f>'Input &amp; Process'!F286</f>
        <v>0</v>
      </c>
      <c r="G380" s="148">
        <f>'Input &amp; Process'!G286</f>
        <v>8250</v>
      </c>
      <c r="H380" s="148">
        <f>'Input &amp; Process'!H286</f>
        <v>0</v>
      </c>
      <c r="I380" s="22"/>
    </row>
    <row r="381" spans="1:9" ht="18.75" customHeight="1" x14ac:dyDescent="0.25">
      <c r="A381" s="38"/>
      <c r="B381" s="166" t="s">
        <v>76</v>
      </c>
      <c r="C381" s="152"/>
      <c r="D381" s="11">
        <f>'Input &amp; Process'!D287</f>
        <v>1.6E-2</v>
      </c>
      <c r="E381" s="146">
        <f>'Input &amp; Process'!E287</f>
        <v>115000</v>
      </c>
      <c r="F381" s="147">
        <f>'Input &amp; Process'!F287</f>
        <v>0</v>
      </c>
      <c r="G381" s="148">
        <f>'Input &amp; Process'!G287</f>
        <v>1840</v>
      </c>
      <c r="H381" s="148">
        <f>'Input &amp; Process'!H287</f>
        <v>0</v>
      </c>
      <c r="I381" s="22"/>
    </row>
    <row r="382" spans="1:9" ht="18.75" customHeight="1" x14ac:dyDescent="0.25">
      <c r="A382" s="38"/>
      <c r="B382" s="166" t="s">
        <v>77</v>
      </c>
      <c r="C382" s="152"/>
      <c r="D382" s="11">
        <f>'Input &amp; Process'!D288</f>
        <v>3.0000000000000001E-3</v>
      </c>
      <c r="E382" s="146">
        <f>'Input &amp; Process'!E288</f>
        <v>140000</v>
      </c>
      <c r="F382" s="147">
        <f>'Input &amp; Process'!F288</f>
        <v>0</v>
      </c>
      <c r="G382" s="148">
        <f>'Input &amp; Process'!G288</f>
        <v>420</v>
      </c>
      <c r="H382" s="148">
        <f>'Input &amp; Process'!H288</f>
        <v>0</v>
      </c>
      <c r="I382" s="22"/>
    </row>
    <row r="383" spans="1:9" ht="18.75" customHeight="1" x14ac:dyDescent="0.25">
      <c r="A383" s="38"/>
      <c r="B383" s="154" t="s">
        <v>69</v>
      </c>
      <c r="C383" s="154"/>
      <c r="D383" s="154"/>
      <c r="E383" s="154"/>
      <c r="F383" s="154"/>
      <c r="G383" s="155">
        <f>'Input &amp; Process'!G289</f>
        <v>25710</v>
      </c>
      <c r="H383" s="155">
        <f>'Input &amp; Process'!H289</f>
        <v>0</v>
      </c>
      <c r="I383" s="22"/>
    </row>
    <row r="384" spans="1:9" ht="18.75" customHeight="1" x14ac:dyDescent="0.25">
      <c r="A384" s="38"/>
      <c r="B384" s="120"/>
      <c r="C384" s="18"/>
      <c r="D384" s="18"/>
      <c r="E384" s="18"/>
      <c r="F384" s="18"/>
      <c r="G384" s="19"/>
      <c r="H384" s="20"/>
      <c r="I384" s="22"/>
    </row>
    <row r="385" spans="1:9" ht="18.75" customHeight="1" x14ac:dyDescent="0.25">
      <c r="A385" s="38"/>
      <c r="B385" s="113" t="s">
        <v>70</v>
      </c>
      <c r="C385" s="17"/>
      <c r="D385" s="17"/>
      <c r="E385" s="147"/>
      <c r="F385" s="147"/>
      <c r="G385" s="148"/>
      <c r="H385" s="148"/>
      <c r="I385" s="22"/>
    </row>
    <row r="386" spans="1:9" ht="18.75" customHeight="1" x14ac:dyDescent="0.25">
      <c r="A386" s="38"/>
      <c r="B386" s="166" t="s">
        <v>82</v>
      </c>
      <c r="C386" s="152"/>
      <c r="D386" s="11">
        <f>'Input &amp; Process'!D292</f>
        <v>0.15</v>
      </c>
      <c r="E386" s="146">
        <f>'Input &amp; Process'!E292</f>
        <v>50000</v>
      </c>
      <c r="F386" s="147">
        <f>'Input &amp; Process'!F292</f>
        <v>0</v>
      </c>
      <c r="G386" s="148">
        <f>'Input &amp; Process'!G292</f>
        <v>7500</v>
      </c>
      <c r="H386" s="148">
        <f>'Input &amp; Process'!H292</f>
        <v>0</v>
      </c>
      <c r="I386" s="22"/>
    </row>
    <row r="387" spans="1:9" ht="18.75" customHeight="1" x14ac:dyDescent="0.25">
      <c r="A387" s="38"/>
      <c r="B387" s="166" t="s">
        <v>83</v>
      </c>
      <c r="C387" s="152"/>
      <c r="D387" s="11">
        <f>'Input &amp; Process'!D293</f>
        <v>0.372</v>
      </c>
      <c r="E387" s="146">
        <f>'Input &amp; Process'!E293</f>
        <v>67000</v>
      </c>
      <c r="F387" s="147">
        <f>'Input &amp; Process'!F293</f>
        <v>0</v>
      </c>
      <c r="G387" s="148">
        <f>'Input &amp; Process'!G293</f>
        <v>24924</v>
      </c>
      <c r="H387" s="148">
        <f>'Input &amp; Process'!H293</f>
        <v>0</v>
      </c>
      <c r="I387" s="22"/>
    </row>
    <row r="388" spans="1:9" ht="18.75" customHeight="1" x14ac:dyDescent="0.25">
      <c r="A388" s="38"/>
      <c r="B388" s="166" t="s">
        <v>88</v>
      </c>
      <c r="C388" s="152"/>
      <c r="D388" s="11">
        <f>'Input &amp; Process'!D294</f>
        <v>2</v>
      </c>
      <c r="E388" s="146">
        <f>'Input &amp; Process'!E294</f>
        <v>5700</v>
      </c>
      <c r="F388" s="147">
        <f>'Input &amp; Process'!F294</f>
        <v>0</v>
      </c>
      <c r="G388" s="148">
        <f>'Input &amp; Process'!G294</f>
        <v>11400</v>
      </c>
      <c r="H388" s="148">
        <f>'Input &amp; Process'!H294</f>
        <v>0</v>
      </c>
      <c r="I388" s="22"/>
    </row>
    <row r="389" spans="1:9" ht="18.75" customHeight="1" x14ac:dyDescent="0.25">
      <c r="A389" s="38"/>
      <c r="B389" s="166"/>
      <c r="C389" s="152"/>
      <c r="D389" s="11"/>
      <c r="E389" s="146"/>
      <c r="F389" s="147"/>
      <c r="G389" s="148"/>
      <c r="H389" s="148"/>
      <c r="I389" s="22"/>
    </row>
    <row r="390" spans="1:9" ht="18.75" customHeight="1" x14ac:dyDescent="0.25">
      <c r="A390" s="38"/>
      <c r="B390" s="154" t="s">
        <v>187</v>
      </c>
      <c r="C390" s="154"/>
      <c r="D390" s="154"/>
      <c r="E390" s="154"/>
      <c r="F390" s="154"/>
      <c r="G390" s="155">
        <f>'Input &amp; Process'!G296</f>
        <v>43824</v>
      </c>
      <c r="H390" s="155">
        <f>'Input &amp; Process'!H296</f>
        <v>0</v>
      </c>
      <c r="I390" s="22"/>
    </row>
    <row r="391" spans="1:9" ht="18.75" customHeight="1" x14ac:dyDescent="0.25">
      <c r="A391" s="38"/>
      <c r="B391" s="120"/>
      <c r="C391" s="18"/>
      <c r="D391" s="18"/>
      <c r="E391" s="18"/>
      <c r="F391" s="18"/>
      <c r="G391" s="19"/>
      <c r="H391" s="20"/>
      <c r="I391" s="22"/>
    </row>
    <row r="392" spans="1:9" ht="18.75" customHeight="1" x14ac:dyDescent="0.25">
      <c r="A392" s="38"/>
      <c r="B392" s="200" t="s">
        <v>73</v>
      </c>
      <c r="C392" s="200"/>
      <c r="D392" s="200"/>
      <c r="E392" s="200"/>
      <c r="F392" s="200"/>
      <c r="G392" s="158">
        <f>'Input &amp; Process'!G298</f>
        <v>82971.445500000016</v>
      </c>
      <c r="H392" s="158">
        <f>'Input &amp; Process'!H298</f>
        <v>0</v>
      </c>
      <c r="I392" s="22"/>
    </row>
    <row r="393" spans="1:9" ht="18.75" customHeight="1" x14ac:dyDescent="0.25">
      <c r="A393" s="38"/>
      <c r="B393" s="160" t="s">
        <v>197</v>
      </c>
      <c r="C393" s="160"/>
      <c r="D393" s="160"/>
      <c r="E393" s="160"/>
      <c r="F393" s="160"/>
      <c r="G393" s="161">
        <f>'Input &amp; Process'!G299</f>
        <v>330000</v>
      </c>
      <c r="H393" s="161">
        <f>'Input &amp; Process'!H299</f>
        <v>0</v>
      </c>
      <c r="I393" s="22"/>
    </row>
    <row r="394" spans="1:9" ht="18.75" customHeight="1" x14ac:dyDescent="0.25">
      <c r="A394" s="38"/>
      <c r="B394" s="34"/>
      <c r="C394" s="22"/>
      <c r="D394" s="22"/>
      <c r="E394" s="22"/>
      <c r="F394" s="22"/>
      <c r="G394" s="35"/>
      <c r="H394" s="22"/>
      <c r="I394" s="22"/>
    </row>
    <row r="395" spans="1:9" ht="18.75" customHeight="1" x14ac:dyDescent="0.25">
      <c r="A395" s="213" t="s">
        <v>175</v>
      </c>
      <c r="B395" s="102" t="s">
        <v>153</v>
      </c>
      <c r="C395" s="88"/>
      <c r="D395" s="88"/>
      <c r="E395" s="88"/>
      <c r="F395" s="88"/>
      <c r="G395" s="103"/>
      <c r="H395" s="88"/>
      <c r="I395" s="88"/>
    </row>
    <row r="396" spans="1:9" ht="18.75" customHeight="1" x14ac:dyDescent="0.25">
      <c r="A396" s="213"/>
      <c r="B396" s="165" t="s">
        <v>64</v>
      </c>
      <c r="C396" s="165"/>
      <c r="D396" s="121" t="s">
        <v>68</v>
      </c>
      <c r="E396" s="165" t="s">
        <v>65</v>
      </c>
      <c r="F396" s="165"/>
      <c r="G396" s="165" t="s">
        <v>66</v>
      </c>
      <c r="H396" s="165"/>
      <c r="I396" s="88"/>
    </row>
    <row r="397" spans="1:9" ht="18.75" customHeight="1" x14ac:dyDescent="0.25">
      <c r="A397" s="38"/>
      <c r="B397" s="113" t="s">
        <v>67</v>
      </c>
      <c r="C397" s="17"/>
      <c r="D397" s="17"/>
      <c r="E397" s="147"/>
      <c r="F397" s="147"/>
      <c r="G397" s="147"/>
      <c r="H397" s="147"/>
      <c r="I397" s="22"/>
    </row>
    <row r="398" spans="1:9" ht="18.75" customHeight="1" x14ac:dyDescent="0.25">
      <c r="A398" s="38"/>
      <c r="B398" s="166" t="s">
        <v>74</v>
      </c>
      <c r="C398" s="152"/>
      <c r="D398" s="11">
        <f>'Input &amp; Process'!D304</f>
        <v>0.16</v>
      </c>
      <c r="E398" s="146">
        <f>'Input &amp; Process'!E304</f>
        <v>95000</v>
      </c>
      <c r="F398" s="147">
        <f>'Input &amp; Process'!F304</f>
        <v>0</v>
      </c>
      <c r="G398" s="148">
        <f>'Input &amp; Process'!G304</f>
        <v>15200</v>
      </c>
      <c r="H398" s="148">
        <f>'Input &amp; Process'!H304</f>
        <v>0</v>
      </c>
      <c r="I398" s="22"/>
    </row>
    <row r="399" spans="1:9" ht="18.75" customHeight="1" x14ac:dyDescent="0.25">
      <c r="A399" s="38"/>
      <c r="B399" s="166" t="s">
        <v>75</v>
      </c>
      <c r="C399" s="152"/>
      <c r="D399" s="11">
        <f>'Input &amp; Process'!D305</f>
        <v>7.4999999999999997E-2</v>
      </c>
      <c r="E399" s="146">
        <f>'Input &amp; Process'!E305</f>
        <v>110000</v>
      </c>
      <c r="F399" s="147">
        <f>'Input &amp; Process'!F305</f>
        <v>0</v>
      </c>
      <c r="G399" s="148">
        <f>'Input &amp; Process'!G305</f>
        <v>8250</v>
      </c>
      <c r="H399" s="148">
        <f>'Input &amp; Process'!H305</f>
        <v>0</v>
      </c>
      <c r="I399" s="22"/>
    </row>
    <row r="400" spans="1:9" ht="18.75" customHeight="1" x14ac:dyDescent="0.25">
      <c r="A400" s="38"/>
      <c r="B400" s="166" t="s">
        <v>76</v>
      </c>
      <c r="C400" s="152"/>
      <c r="D400" s="11">
        <f>'Input &amp; Process'!D306</f>
        <v>1.6E-2</v>
      </c>
      <c r="E400" s="146">
        <f>'Input &amp; Process'!E306</f>
        <v>115000</v>
      </c>
      <c r="F400" s="147">
        <f>'Input &amp; Process'!F306</f>
        <v>0</v>
      </c>
      <c r="G400" s="148">
        <f>'Input &amp; Process'!G306</f>
        <v>1840</v>
      </c>
      <c r="H400" s="148">
        <f>'Input &amp; Process'!H306</f>
        <v>0</v>
      </c>
      <c r="I400" s="22"/>
    </row>
    <row r="401" spans="1:9" ht="18.75" customHeight="1" x14ac:dyDescent="0.25">
      <c r="A401" s="38"/>
      <c r="B401" s="166" t="s">
        <v>77</v>
      </c>
      <c r="C401" s="152"/>
      <c r="D401" s="11">
        <f>'Input &amp; Process'!D307</f>
        <v>3.0000000000000001E-3</v>
      </c>
      <c r="E401" s="146">
        <f>'Input &amp; Process'!E307</f>
        <v>140000</v>
      </c>
      <c r="F401" s="147">
        <f>'Input &amp; Process'!F307</f>
        <v>0</v>
      </c>
      <c r="G401" s="148">
        <f>'Input &amp; Process'!G307</f>
        <v>420</v>
      </c>
      <c r="H401" s="148">
        <f>'Input &amp; Process'!H307</f>
        <v>0</v>
      </c>
      <c r="I401" s="22"/>
    </row>
    <row r="402" spans="1:9" ht="18.75" customHeight="1" x14ac:dyDescent="0.25">
      <c r="A402" s="38"/>
      <c r="B402" s="154" t="s">
        <v>69</v>
      </c>
      <c r="C402" s="154"/>
      <c r="D402" s="154"/>
      <c r="E402" s="154"/>
      <c r="F402" s="154"/>
      <c r="G402" s="155">
        <f>'Input &amp; Process'!G308</f>
        <v>25710</v>
      </c>
      <c r="H402" s="155">
        <f>'Input &amp; Process'!H308</f>
        <v>0</v>
      </c>
      <c r="I402" s="22"/>
    </row>
    <row r="403" spans="1:9" ht="18.75" customHeight="1" x14ac:dyDescent="0.25">
      <c r="A403" s="38"/>
      <c r="B403" s="120"/>
      <c r="C403" s="18"/>
      <c r="D403" s="18"/>
      <c r="E403" s="18"/>
      <c r="F403" s="18"/>
      <c r="G403" s="19"/>
      <c r="H403" s="20"/>
      <c r="I403" s="22"/>
    </row>
    <row r="404" spans="1:9" ht="18.75" customHeight="1" x14ac:dyDescent="0.25">
      <c r="A404" s="38"/>
      <c r="B404" s="113" t="s">
        <v>70</v>
      </c>
      <c r="C404" s="17"/>
      <c r="D404" s="17"/>
      <c r="E404" s="147"/>
      <c r="F404" s="147"/>
      <c r="G404" s="148"/>
      <c r="H404" s="148"/>
      <c r="I404" s="22"/>
    </row>
    <row r="405" spans="1:9" ht="18.75" customHeight="1" x14ac:dyDescent="0.25">
      <c r="A405" s="38"/>
      <c r="B405" s="166" t="s">
        <v>82</v>
      </c>
      <c r="C405" s="152"/>
      <c r="D405" s="11">
        <f>'Input &amp; Process'!D311</f>
        <v>0.15</v>
      </c>
      <c r="E405" s="146">
        <f>'Input &amp; Process'!E311</f>
        <v>50000</v>
      </c>
      <c r="F405" s="147">
        <f>'Input &amp; Process'!F311</f>
        <v>0</v>
      </c>
      <c r="G405" s="148">
        <f>'Input &amp; Process'!G311</f>
        <v>7500</v>
      </c>
      <c r="H405" s="148">
        <f>'Input &amp; Process'!H311</f>
        <v>0</v>
      </c>
      <c r="I405" s="22"/>
    </row>
    <row r="406" spans="1:9" ht="18.75" customHeight="1" x14ac:dyDescent="0.25">
      <c r="A406" s="38"/>
      <c r="B406" s="166" t="s">
        <v>83</v>
      </c>
      <c r="C406" s="152"/>
      <c r="D406" s="11">
        <f>'Input &amp; Process'!D312</f>
        <v>0.372</v>
      </c>
      <c r="E406" s="146">
        <f>'Input &amp; Process'!E312</f>
        <v>67000</v>
      </c>
      <c r="F406" s="147">
        <f>'Input &amp; Process'!F312</f>
        <v>0</v>
      </c>
      <c r="G406" s="148">
        <f>'Input &amp; Process'!G312</f>
        <v>24924</v>
      </c>
      <c r="H406" s="148">
        <f>'Input &amp; Process'!H312</f>
        <v>0</v>
      </c>
      <c r="I406" s="22"/>
    </row>
    <row r="407" spans="1:9" ht="18.75" customHeight="1" x14ac:dyDescent="0.25">
      <c r="A407" s="38"/>
      <c r="B407" s="166" t="s">
        <v>88</v>
      </c>
      <c r="C407" s="152"/>
      <c r="D407" s="11">
        <f>'Input &amp; Process'!D313</f>
        <v>2</v>
      </c>
      <c r="E407" s="146">
        <f>'Input &amp; Process'!E313</f>
        <v>5700</v>
      </c>
      <c r="F407" s="147">
        <f>'Input &amp; Process'!F313</f>
        <v>0</v>
      </c>
      <c r="G407" s="148">
        <f>'Input &amp; Process'!G313</f>
        <v>11400</v>
      </c>
      <c r="H407" s="148">
        <f>'Input &amp; Process'!H313</f>
        <v>0</v>
      </c>
      <c r="I407" s="22"/>
    </row>
    <row r="408" spans="1:9" ht="18.75" customHeight="1" x14ac:dyDescent="0.25">
      <c r="A408" s="38"/>
      <c r="B408" s="166"/>
      <c r="C408" s="152"/>
      <c r="D408" s="11"/>
      <c r="E408" s="146"/>
      <c r="F408" s="147"/>
      <c r="G408" s="148"/>
      <c r="H408" s="148"/>
      <c r="I408" s="22"/>
    </row>
    <row r="409" spans="1:9" ht="18.75" customHeight="1" x14ac:dyDescent="0.25">
      <c r="A409" s="38"/>
      <c r="B409" s="154" t="s">
        <v>187</v>
      </c>
      <c r="C409" s="154"/>
      <c r="D409" s="154"/>
      <c r="E409" s="154"/>
      <c r="F409" s="154"/>
      <c r="G409" s="155">
        <f>'Input &amp; Process'!G315</f>
        <v>43824</v>
      </c>
      <c r="H409" s="155">
        <f>'Input &amp; Process'!H315</f>
        <v>0</v>
      </c>
      <c r="I409" s="22"/>
    </row>
    <row r="410" spans="1:9" ht="18.75" customHeight="1" x14ac:dyDescent="0.25">
      <c r="A410" s="38"/>
      <c r="B410" s="120"/>
      <c r="C410" s="18"/>
      <c r="D410" s="18"/>
      <c r="E410" s="18"/>
      <c r="F410" s="18"/>
      <c r="G410" s="19"/>
      <c r="H410" s="20"/>
      <c r="I410" s="22"/>
    </row>
    <row r="411" spans="1:9" ht="18.75" customHeight="1" x14ac:dyDescent="0.25">
      <c r="A411" s="38"/>
      <c r="B411" s="200" t="s">
        <v>73</v>
      </c>
      <c r="C411" s="200"/>
      <c r="D411" s="200"/>
      <c r="E411" s="200"/>
      <c r="F411" s="200"/>
      <c r="G411" s="158">
        <f>'Input &amp; Process'!G317</f>
        <v>82971.445500000016</v>
      </c>
      <c r="H411" s="158">
        <f>'Input &amp; Process'!H317</f>
        <v>0</v>
      </c>
      <c r="I411" s="22"/>
    </row>
    <row r="412" spans="1:9" ht="18.75" customHeight="1" x14ac:dyDescent="0.25">
      <c r="A412" s="38"/>
      <c r="B412" s="160" t="s">
        <v>198</v>
      </c>
      <c r="C412" s="160"/>
      <c r="D412" s="160"/>
      <c r="E412" s="160"/>
      <c r="F412" s="160"/>
      <c r="G412" s="161">
        <f>'Input &amp; Process'!G318</f>
        <v>220000</v>
      </c>
      <c r="H412" s="161">
        <f>'Input &amp; Process'!H318</f>
        <v>0</v>
      </c>
      <c r="I412" s="22"/>
    </row>
    <row r="413" spans="1:9" ht="18.75" customHeight="1" x14ac:dyDescent="0.25">
      <c r="A413" s="38"/>
      <c r="B413" s="34"/>
      <c r="C413" s="22"/>
      <c r="D413" s="22"/>
      <c r="E413" s="22"/>
      <c r="F413" s="22"/>
      <c r="G413" s="35"/>
      <c r="H413" s="22"/>
      <c r="I413" s="22"/>
    </row>
    <row r="414" spans="1:9" ht="18.75" customHeight="1" x14ac:dyDescent="0.25">
      <c r="A414" s="38"/>
      <c r="B414" s="34"/>
      <c r="C414" s="22"/>
      <c r="D414" s="22"/>
      <c r="E414" s="22"/>
      <c r="F414" s="22"/>
      <c r="G414" s="35"/>
      <c r="H414" s="22"/>
      <c r="I414" s="22"/>
    </row>
  </sheetData>
  <mergeCells count="483">
    <mergeCell ref="G307:H307"/>
    <mergeCell ref="G288:H288"/>
    <mergeCell ref="B294:C294"/>
    <mergeCell ref="E294:F294"/>
    <mergeCell ref="B295:F295"/>
    <mergeCell ref="G295:H295"/>
    <mergeCell ref="B298:F298"/>
    <mergeCell ref="G298:H298"/>
    <mergeCell ref="B276:F276"/>
    <mergeCell ref="G276:H276"/>
    <mergeCell ref="B278:F278"/>
    <mergeCell ref="G278:H278"/>
    <mergeCell ref="B279:F279"/>
    <mergeCell ref="G279:H279"/>
    <mergeCell ref="B274:C274"/>
    <mergeCell ref="E274:F274"/>
    <mergeCell ref="G274:H274"/>
    <mergeCell ref="B275:C275"/>
    <mergeCell ref="E275:F275"/>
    <mergeCell ref="G275:H275"/>
    <mergeCell ref="B272:C272"/>
    <mergeCell ref="E272:F272"/>
    <mergeCell ref="G272:H272"/>
    <mergeCell ref="B273:C273"/>
    <mergeCell ref="E273:F273"/>
    <mergeCell ref="G273:H273"/>
    <mergeCell ref="B268:C268"/>
    <mergeCell ref="E268:F268"/>
    <mergeCell ref="G268:H268"/>
    <mergeCell ref="B269:F269"/>
    <mergeCell ref="G269:H269"/>
    <mergeCell ref="E271:F271"/>
    <mergeCell ref="G271:H271"/>
    <mergeCell ref="B266:C266"/>
    <mergeCell ref="E266:F266"/>
    <mergeCell ref="G266:H266"/>
    <mergeCell ref="B267:C267"/>
    <mergeCell ref="E267:F267"/>
    <mergeCell ref="G267:H267"/>
    <mergeCell ref="B263:C263"/>
    <mergeCell ref="E263:F263"/>
    <mergeCell ref="G263:H263"/>
    <mergeCell ref="E264:F264"/>
    <mergeCell ref="G264:H264"/>
    <mergeCell ref="B265:C265"/>
    <mergeCell ref="E265:F265"/>
    <mergeCell ref="G265:H265"/>
    <mergeCell ref="B257:F257"/>
    <mergeCell ref="G257:H257"/>
    <mergeCell ref="B259:F259"/>
    <mergeCell ref="G259:H259"/>
    <mergeCell ref="B260:F260"/>
    <mergeCell ref="G260:H260"/>
    <mergeCell ref="B255:C255"/>
    <mergeCell ref="E255:F255"/>
    <mergeCell ref="G255:H255"/>
    <mergeCell ref="B256:C256"/>
    <mergeCell ref="E256:F256"/>
    <mergeCell ref="G256:H256"/>
    <mergeCell ref="B253:C253"/>
    <mergeCell ref="E253:F253"/>
    <mergeCell ref="G253:H253"/>
    <mergeCell ref="B254:C254"/>
    <mergeCell ref="E254:F254"/>
    <mergeCell ref="G254:H254"/>
    <mergeCell ref="B249:C249"/>
    <mergeCell ref="E249:F249"/>
    <mergeCell ref="G249:H249"/>
    <mergeCell ref="B250:F250"/>
    <mergeCell ref="G250:H250"/>
    <mergeCell ref="E252:F252"/>
    <mergeCell ref="G252:H252"/>
    <mergeCell ref="B247:C247"/>
    <mergeCell ref="E247:F247"/>
    <mergeCell ref="G247:H247"/>
    <mergeCell ref="B248:C248"/>
    <mergeCell ref="E248:F248"/>
    <mergeCell ref="G248:H248"/>
    <mergeCell ref="B244:C244"/>
    <mergeCell ref="E244:F244"/>
    <mergeCell ref="G244:H244"/>
    <mergeCell ref="E245:F245"/>
    <mergeCell ref="G245:H245"/>
    <mergeCell ref="B246:C246"/>
    <mergeCell ref="E246:F246"/>
    <mergeCell ref="G246:H246"/>
    <mergeCell ref="B238:F238"/>
    <mergeCell ref="G238:H238"/>
    <mergeCell ref="B240:F240"/>
    <mergeCell ref="G240:H240"/>
    <mergeCell ref="B241:F241"/>
    <mergeCell ref="G241:H241"/>
    <mergeCell ref="B236:C236"/>
    <mergeCell ref="E236:F236"/>
    <mergeCell ref="G236:H236"/>
    <mergeCell ref="B237:C237"/>
    <mergeCell ref="E237:F237"/>
    <mergeCell ref="G237:H237"/>
    <mergeCell ref="B234:C234"/>
    <mergeCell ref="E234:F234"/>
    <mergeCell ref="G234:H234"/>
    <mergeCell ref="B235:C235"/>
    <mergeCell ref="E235:F235"/>
    <mergeCell ref="G235:H235"/>
    <mergeCell ref="B229:C229"/>
    <mergeCell ref="E229:F229"/>
    <mergeCell ref="G229:H229"/>
    <mergeCell ref="B230:F230"/>
    <mergeCell ref="G230:H230"/>
    <mergeCell ref="E232:F232"/>
    <mergeCell ref="G232:H232"/>
    <mergeCell ref="B227:C227"/>
    <mergeCell ref="E227:F227"/>
    <mergeCell ref="G227:H227"/>
    <mergeCell ref="B228:C228"/>
    <mergeCell ref="E228:F228"/>
    <mergeCell ref="G228:H228"/>
    <mergeCell ref="B224:C224"/>
    <mergeCell ref="E224:F224"/>
    <mergeCell ref="G224:H224"/>
    <mergeCell ref="E225:F225"/>
    <mergeCell ref="G225:H225"/>
    <mergeCell ref="B226:C226"/>
    <mergeCell ref="E226:F226"/>
    <mergeCell ref="G226:H226"/>
    <mergeCell ref="B218:F218"/>
    <mergeCell ref="G218:H218"/>
    <mergeCell ref="B220:F220"/>
    <mergeCell ref="G220:H220"/>
    <mergeCell ref="B221:F221"/>
    <mergeCell ref="G221:H221"/>
    <mergeCell ref="B216:C216"/>
    <mergeCell ref="E216:F216"/>
    <mergeCell ref="G216:H216"/>
    <mergeCell ref="B217:C217"/>
    <mergeCell ref="E217:F217"/>
    <mergeCell ref="G217:H217"/>
    <mergeCell ref="B214:C214"/>
    <mergeCell ref="E214:F214"/>
    <mergeCell ref="G214:H214"/>
    <mergeCell ref="B215:C215"/>
    <mergeCell ref="E215:F215"/>
    <mergeCell ref="G215:H215"/>
    <mergeCell ref="B210:C210"/>
    <mergeCell ref="E210:F210"/>
    <mergeCell ref="G210:H210"/>
    <mergeCell ref="B211:F211"/>
    <mergeCell ref="G211:H211"/>
    <mergeCell ref="E213:F213"/>
    <mergeCell ref="G213:H213"/>
    <mergeCell ref="B208:C208"/>
    <mergeCell ref="E208:F208"/>
    <mergeCell ref="G208:H208"/>
    <mergeCell ref="B209:C209"/>
    <mergeCell ref="E209:F209"/>
    <mergeCell ref="G209:H209"/>
    <mergeCell ref="B205:C205"/>
    <mergeCell ref="E205:F205"/>
    <mergeCell ref="G205:H205"/>
    <mergeCell ref="E206:F206"/>
    <mergeCell ref="G206:H206"/>
    <mergeCell ref="B207:C207"/>
    <mergeCell ref="E207:F207"/>
    <mergeCell ref="G207:H207"/>
    <mergeCell ref="H173:I173"/>
    <mergeCell ref="H174:I174"/>
    <mergeCell ref="H175:I175"/>
    <mergeCell ref="H176:I176"/>
    <mergeCell ref="H177:I177"/>
    <mergeCell ref="H178:I178"/>
    <mergeCell ref="G87:H87"/>
    <mergeCell ref="G88:H88"/>
    <mergeCell ref="G89:H89"/>
    <mergeCell ref="G90:H90"/>
    <mergeCell ref="G91:H91"/>
    <mergeCell ref="G92:H92"/>
    <mergeCell ref="G81:H81"/>
    <mergeCell ref="G82:H82"/>
    <mergeCell ref="G83:H83"/>
    <mergeCell ref="G84:H84"/>
    <mergeCell ref="G85:H85"/>
    <mergeCell ref="G86:H86"/>
    <mergeCell ref="G75:H75"/>
    <mergeCell ref="G76:H76"/>
    <mergeCell ref="G77:H77"/>
    <mergeCell ref="G78:H78"/>
    <mergeCell ref="G79:H79"/>
    <mergeCell ref="G80:H80"/>
    <mergeCell ref="G28:H28"/>
    <mergeCell ref="E58:F58"/>
    <mergeCell ref="G58:H58"/>
    <mergeCell ref="E63:F63"/>
    <mergeCell ref="G63:H63"/>
    <mergeCell ref="H70:I70"/>
    <mergeCell ref="B409:F409"/>
    <mergeCell ref="G409:H409"/>
    <mergeCell ref="B411:F411"/>
    <mergeCell ref="G411:H411"/>
    <mergeCell ref="B412:F412"/>
    <mergeCell ref="G412:H412"/>
    <mergeCell ref="B407:C407"/>
    <mergeCell ref="E407:F407"/>
    <mergeCell ref="G407:H407"/>
    <mergeCell ref="B408:C408"/>
    <mergeCell ref="E408:F408"/>
    <mergeCell ref="G408:H408"/>
    <mergeCell ref="B405:C405"/>
    <mergeCell ref="E405:F405"/>
    <mergeCell ref="G405:H405"/>
    <mergeCell ref="B406:C406"/>
    <mergeCell ref="E406:F406"/>
    <mergeCell ref="G406:H406"/>
    <mergeCell ref="B401:C401"/>
    <mergeCell ref="E401:F401"/>
    <mergeCell ref="G401:H401"/>
    <mergeCell ref="B402:F402"/>
    <mergeCell ref="G402:H402"/>
    <mergeCell ref="E404:F404"/>
    <mergeCell ref="G404:H404"/>
    <mergeCell ref="B399:C399"/>
    <mergeCell ref="E399:F399"/>
    <mergeCell ref="G399:H399"/>
    <mergeCell ref="B400:C400"/>
    <mergeCell ref="E400:F400"/>
    <mergeCell ref="G400:H400"/>
    <mergeCell ref="B396:C396"/>
    <mergeCell ref="E396:F396"/>
    <mergeCell ref="G396:H396"/>
    <mergeCell ref="E397:F397"/>
    <mergeCell ref="G397:H397"/>
    <mergeCell ref="B398:C398"/>
    <mergeCell ref="E398:F398"/>
    <mergeCell ref="G398:H398"/>
    <mergeCell ref="B390:F390"/>
    <mergeCell ref="G390:H390"/>
    <mergeCell ref="B392:F392"/>
    <mergeCell ref="G392:H392"/>
    <mergeCell ref="B393:F393"/>
    <mergeCell ref="G393:H393"/>
    <mergeCell ref="B388:C388"/>
    <mergeCell ref="E388:F388"/>
    <mergeCell ref="G388:H388"/>
    <mergeCell ref="B389:C389"/>
    <mergeCell ref="E389:F389"/>
    <mergeCell ref="G389:H389"/>
    <mergeCell ref="B386:C386"/>
    <mergeCell ref="E386:F386"/>
    <mergeCell ref="G386:H386"/>
    <mergeCell ref="B387:C387"/>
    <mergeCell ref="E387:F387"/>
    <mergeCell ref="G387:H387"/>
    <mergeCell ref="B382:C382"/>
    <mergeCell ref="E382:F382"/>
    <mergeCell ref="G382:H382"/>
    <mergeCell ref="B383:F383"/>
    <mergeCell ref="G383:H383"/>
    <mergeCell ref="E385:F385"/>
    <mergeCell ref="G385:H385"/>
    <mergeCell ref="B380:C380"/>
    <mergeCell ref="E380:F380"/>
    <mergeCell ref="G380:H380"/>
    <mergeCell ref="B381:C381"/>
    <mergeCell ref="E381:F381"/>
    <mergeCell ref="G381:H381"/>
    <mergeCell ref="B377:C377"/>
    <mergeCell ref="E377:F377"/>
    <mergeCell ref="G377:H377"/>
    <mergeCell ref="E378:F378"/>
    <mergeCell ref="G378:H378"/>
    <mergeCell ref="B379:C379"/>
    <mergeCell ref="E379:F379"/>
    <mergeCell ref="G379:H379"/>
    <mergeCell ref="B371:F371"/>
    <mergeCell ref="G371:H371"/>
    <mergeCell ref="B373:F373"/>
    <mergeCell ref="G373:H373"/>
    <mergeCell ref="B374:F374"/>
    <mergeCell ref="G374:H374"/>
    <mergeCell ref="B369:C369"/>
    <mergeCell ref="E369:F369"/>
    <mergeCell ref="G369:H369"/>
    <mergeCell ref="B370:C370"/>
    <mergeCell ref="E370:F370"/>
    <mergeCell ref="G370:H370"/>
    <mergeCell ref="B367:C367"/>
    <mergeCell ref="E367:F367"/>
    <mergeCell ref="G367:H367"/>
    <mergeCell ref="B368:C368"/>
    <mergeCell ref="E368:F368"/>
    <mergeCell ref="G368:H368"/>
    <mergeCell ref="B363:C363"/>
    <mergeCell ref="E363:F363"/>
    <mergeCell ref="G363:H363"/>
    <mergeCell ref="B364:F364"/>
    <mergeCell ref="G364:H364"/>
    <mergeCell ref="E366:F366"/>
    <mergeCell ref="G366:H366"/>
    <mergeCell ref="B361:C361"/>
    <mergeCell ref="E361:F361"/>
    <mergeCell ref="G361:H361"/>
    <mergeCell ref="B362:C362"/>
    <mergeCell ref="E362:F362"/>
    <mergeCell ref="G362:H362"/>
    <mergeCell ref="B358:C358"/>
    <mergeCell ref="E358:F358"/>
    <mergeCell ref="G358:H358"/>
    <mergeCell ref="E359:F359"/>
    <mergeCell ref="G359:H359"/>
    <mergeCell ref="B360:C360"/>
    <mergeCell ref="E360:F360"/>
    <mergeCell ref="G360:H360"/>
    <mergeCell ref="B352:F352"/>
    <mergeCell ref="G352:H352"/>
    <mergeCell ref="B354:F354"/>
    <mergeCell ref="G354:H354"/>
    <mergeCell ref="B355:F355"/>
    <mergeCell ref="G355:H355"/>
    <mergeCell ref="B350:C350"/>
    <mergeCell ref="E350:F350"/>
    <mergeCell ref="G350:H350"/>
    <mergeCell ref="B351:C351"/>
    <mergeCell ref="E351:F351"/>
    <mergeCell ref="G351:H351"/>
    <mergeCell ref="B348:C348"/>
    <mergeCell ref="E348:F348"/>
    <mergeCell ref="G348:H348"/>
    <mergeCell ref="B349:C349"/>
    <mergeCell ref="E349:F349"/>
    <mergeCell ref="G349:H349"/>
    <mergeCell ref="B344:C344"/>
    <mergeCell ref="E344:F344"/>
    <mergeCell ref="G344:H344"/>
    <mergeCell ref="B345:F345"/>
    <mergeCell ref="G345:H345"/>
    <mergeCell ref="E347:F347"/>
    <mergeCell ref="G347:H347"/>
    <mergeCell ref="B342:C342"/>
    <mergeCell ref="E342:F342"/>
    <mergeCell ref="G342:H342"/>
    <mergeCell ref="B343:C343"/>
    <mergeCell ref="E343:F343"/>
    <mergeCell ref="G343:H343"/>
    <mergeCell ref="B339:C339"/>
    <mergeCell ref="E339:F339"/>
    <mergeCell ref="G339:H339"/>
    <mergeCell ref="E340:F340"/>
    <mergeCell ref="G340:H340"/>
    <mergeCell ref="B341:C341"/>
    <mergeCell ref="E341:F341"/>
    <mergeCell ref="G341:H341"/>
    <mergeCell ref="B333:F333"/>
    <mergeCell ref="G333:H333"/>
    <mergeCell ref="B335:F335"/>
    <mergeCell ref="G335:H335"/>
    <mergeCell ref="B336:F336"/>
    <mergeCell ref="G336:H336"/>
    <mergeCell ref="B331:C331"/>
    <mergeCell ref="E331:F331"/>
    <mergeCell ref="G331:H331"/>
    <mergeCell ref="B332:C332"/>
    <mergeCell ref="E332:F332"/>
    <mergeCell ref="G332:H332"/>
    <mergeCell ref="B329:C329"/>
    <mergeCell ref="E329:F329"/>
    <mergeCell ref="G329:H329"/>
    <mergeCell ref="B330:C330"/>
    <mergeCell ref="E330:F330"/>
    <mergeCell ref="G330:H330"/>
    <mergeCell ref="B325:C325"/>
    <mergeCell ref="E325:F325"/>
    <mergeCell ref="G325:H325"/>
    <mergeCell ref="B326:F326"/>
    <mergeCell ref="G326:H326"/>
    <mergeCell ref="E328:F328"/>
    <mergeCell ref="G328:H328"/>
    <mergeCell ref="B323:C323"/>
    <mergeCell ref="E323:F323"/>
    <mergeCell ref="G323:H323"/>
    <mergeCell ref="B324:C324"/>
    <mergeCell ref="E324:F324"/>
    <mergeCell ref="G324:H324"/>
    <mergeCell ref="B320:C320"/>
    <mergeCell ref="E320:F320"/>
    <mergeCell ref="G320:H320"/>
    <mergeCell ref="E321:F321"/>
    <mergeCell ref="G321:H321"/>
    <mergeCell ref="B322:C322"/>
    <mergeCell ref="E322:F322"/>
    <mergeCell ref="G322:H322"/>
    <mergeCell ref="B314:F314"/>
    <mergeCell ref="G314:H314"/>
    <mergeCell ref="B316:F316"/>
    <mergeCell ref="G316:H316"/>
    <mergeCell ref="B317:F317"/>
    <mergeCell ref="G317:H317"/>
    <mergeCell ref="B312:C312"/>
    <mergeCell ref="E312:F312"/>
    <mergeCell ref="G312:H312"/>
    <mergeCell ref="B313:C313"/>
    <mergeCell ref="E313:F313"/>
    <mergeCell ref="G313:H313"/>
    <mergeCell ref="B310:C310"/>
    <mergeCell ref="E310:F310"/>
    <mergeCell ref="G310:H310"/>
    <mergeCell ref="B311:C311"/>
    <mergeCell ref="E311:F311"/>
    <mergeCell ref="G311:H311"/>
    <mergeCell ref="G306:H306"/>
    <mergeCell ref="E309:F309"/>
    <mergeCell ref="G309:H309"/>
    <mergeCell ref="B306:C306"/>
    <mergeCell ref="E306:F306"/>
    <mergeCell ref="B307:F307"/>
    <mergeCell ref="B304:C304"/>
    <mergeCell ref="E304:F304"/>
    <mergeCell ref="G304:H304"/>
    <mergeCell ref="B305:C305"/>
    <mergeCell ref="E305:F305"/>
    <mergeCell ref="G305:H305"/>
    <mergeCell ref="E302:F302"/>
    <mergeCell ref="G302:H302"/>
    <mergeCell ref="B303:C303"/>
    <mergeCell ref="E303:F303"/>
    <mergeCell ref="G303:H303"/>
    <mergeCell ref="B297:F297"/>
    <mergeCell ref="G297:H297"/>
    <mergeCell ref="E301:F301"/>
    <mergeCell ref="G301:H301"/>
    <mergeCell ref="B301:C301"/>
    <mergeCell ref="B293:C293"/>
    <mergeCell ref="E293:F293"/>
    <mergeCell ref="G293:H293"/>
    <mergeCell ref="G294:H294"/>
    <mergeCell ref="B291:C291"/>
    <mergeCell ref="E291:F291"/>
    <mergeCell ref="G291:H291"/>
    <mergeCell ref="B292:C292"/>
    <mergeCell ref="E292:F292"/>
    <mergeCell ref="G292:H292"/>
    <mergeCell ref="G287:H287"/>
    <mergeCell ref="E290:F290"/>
    <mergeCell ref="G290:H290"/>
    <mergeCell ref="B287:C287"/>
    <mergeCell ref="E287:F287"/>
    <mergeCell ref="B288:F288"/>
    <mergeCell ref="B285:C285"/>
    <mergeCell ref="E285:F285"/>
    <mergeCell ref="G285:H285"/>
    <mergeCell ref="B286:C286"/>
    <mergeCell ref="E286:F286"/>
    <mergeCell ref="G286:H286"/>
    <mergeCell ref="E282:F282"/>
    <mergeCell ref="G282:H282"/>
    <mergeCell ref="E283:F283"/>
    <mergeCell ref="G283:H283"/>
    <mergeCell ref="B284:C284"/>
    <mergeCell ref="E284:F284"/>
    <mergeCell ref="G284:H284"/>
    <mergeCell ref="B282:C282"/>
    <mergeCell ref="B233:C233"/>
    <mergeCell ref="E233:F233"/>
    <mergeCell ref="G233:H233"/>
    <mergeCell ref="H169:I169"/>
    <mergeCell ref="H170:I170"/>
    <mergeCell ref="H171:I171"/>
    <mergeCell ref="H172:I172"/>
    <mergeCell ref="H141:I141"/>
    <mergeCell ref="H142:I142"/>
    <mergeCell ref="H143:I143"/>
    <mergeCell ref="H144:I144"/>
    <mergeCell ref="B134:I134"/>
    <mergeCell ref="H136:I136"/>
    <mergeCell ref="H137:I137"/>
    <mergeCell ref="H138:I138"/>
    <mergeCell ref="H71:I71"/>
    <mergeCell ref="H72:I72"/>
    <mergeCell ref="H73:I73"/>
    <mergeCell ref="A1:I1"/>
    <mergeCell ref="A3:C6"/>
    <mergeCell ref="F3:I3"/>
    <mergeCell ref="F4:I4"/>
    <mergeCell ref="F5:I5"/>
    <mergeCell ref="F6:I6"/>
  </mergeCells>
  <conditionalFormatting sqref="H30:H32">
    <cfRule type="containsText" dxfId="1" priority="2" operator="containsText" text="[ TIDAK ]">
      <formula>NOT(ISERROR(SEARCH("[ TIDAK ]",H30)))</formula>
    </cfRule>
    <cfRule type="containsText" dxfId="0" priority="3" operator="containsText" text="[ YA ]">
      <formula>NOT(ISERROR(SEARCH("[ YA ]",H30)))</formula>
    </cfRule>
  </conditionalFormatting>
  <conditionalFormatting sqref="H169:I178">
    <cfRule type="colorScale" priority="1">
      <colorScale>
        <cfvo type="min"/>
        <cfvo type="max"/>
        <color theme="0"/>
        <color theme="5"/>
      </colorScale>
    </cfRule>
  </conditionalFormatting>
  <dataValidations disablePrompts="1" count="2">
    <dataValidation type="list" allowBlank="1" showInputMessage="1" showErrorMessage="1" sqref="G28:H28" xr:uid="{BF00FF9E-8B9A-4F75-A57C-A2B8438BCEDA}">
      <formula1>"Pintu Plywood,Pintu Panel"</formula1>
    </dataValidation>
    <dataValidation type="list" allowBlank="1" showInputMessage="1" showErrorMessage="1" sqref="H30:H32" xr:uid="{3188BFE8-DF42-4E6A-9A5D-92C27375DB37}">
      <formula1>"[ YA ],[ TIDAK ]"</formula1>
    </dataValidation>
  </dataValidations>
  <hyperlinks>
    <hyperlink ref="F6" r:id="rId1" xr:uid="{178CEF59-CA77-4556-90E6-F2CF493D597C}"/>
  </hyperlinks>
  <pageMargins left="0.7" right="0.7" top="0.75" bottom="0.75" header="0.3" footer="0.3"/>
  <pageSetup orientation="portrait" r:id="rId2"/>
  <headerFooter>
    <oddHeader>&amp;L&amp;"Calibri,Bold"&amp;K04+000Versi 1.0&amp;C&amp;"Calibri,Bold"&amp;K04+000Page &amp;P</oddHeader>
    <oddFooter xml:space="preserve">&amp;L&amp;"Calibri,Bold"&amp;K04+000Dapatkan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Tabel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2022-06-28T05:13:28Z</cp:lastPrinted>
  <dcterms:created xsi:type="dcterms:W3CDTF">2022-06-26T03:54:31Z</dcterms:created>
  <dcterms:modified xsi:type="dcterms:W3CDTF">2022-11-20T02:07:45Z</dcterms:modified>
</cp:coreProperties>
</file>