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b751852d1dd4e2/Program Excel (New)/Revisi/"/>
    </mc:Choice>
  </mc:AlternateContent>
  <xr:revisionPtr revIDLastSave="683" documentId="13_ncr:1_{9B14D223-1BCF-4073-9BD8-94259499E361}" xr6:coauthVersionLast="47" xr6:coauthVersionMax="47" xr10:uidLastSave="{3D26CC77-A616-48F1-80CE-FEA5BDD1A44D}"/>
  <bookViews>
    <workbookView xWindow="-120" yWindow="-120" windowWidth="29040" windowHeight="15720" activeTab="3" xr2:uid="{21FCEAF9-0CA6-47D8-9BDF-B8C2C9992E2F}"/>
  </bookViews>
  <sheets>
    <sheet name="About" sheetId="4" r:id="rId1"/>
    <sheet name="Input &amp; Process" sheetId="1" r:id="rId2"/>
    <sheet name="Tabel" sheetId="5" state="hidden" r:id="rId3"/>
    <sheet name="Report" sheetId="6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44" i="6" l="1"/>
  <c r="G544" i="6"/>
  <c r="H543" i="6"/>
  <c r="G543" i="6"/>
  <c r="H541" i="6"/>
  <c r="G541" i="6"/>
  <c r="H539" i="6"/>
  <c r="G539" i="6"/>
  <c r="F539" i="6"/>
  <c r="E539" i="6"/>
  <c r="D539" i="6"/>
  <c r="H538" i="6"/>
  <c r="G538" i="6"/>
  <c r="F538" i="6"/>
  <c r="E538" i="6"/>
  <c r="D538" i="6"/>
  <c r="H537" i="6"/>
  <c r="G537" i="6"/>
  <c r="F537" i="6"/>
  <c r="E537" i="6"/>
  <c r="D537" i="6"/>
  <c r="H534" i="6"/>
  <c r="G534" i="6"/>
  <c r="H533" i="6"/>
  <c r="G533" i="6"/>
  <c r="F533" i="6"/>
  <c r="E533" i="6"/>
  <c r="D533" i="6"/>
  <c r="H532" i="6"/>
  <c r="G532" i="6"/>
  <c r="F532" i="6"/>
  <c r="E532" i="6"/>
  <c r="D532" i="6"/>
  <c r="H531" i="6"/>
  <c r="G531" i="6"/>
  <c r="F531" i="6"/>
  <c r="E531" i="6"/>
  <c r="D531" i="6"/>
  <c r="H530" i="6"/>
  <c r="G530" i="6"/>
  <c r="F530" i="6"/>
  <c r="E530" i="6"/>
  <c r="D530" i="6"/>
  <c r="H522" i="6"/>
  <c r="G522" i="6"/>
  <c r="H520" i="6"/>
  <c r="G520" i="6"/>
  <c r="F520" i="6"/>
  <c r="E520" i="6"/>
  <c r="D520" i="6"/>
  <c r="H519" i="6"/>
  <c r="G519" i="6"/>
  <c r="F519" i="6"/>
  <c r="E519" i="6"/>
  <c r="D519" i="6"/>
  <c r="H518" i="6"/>
  <c r="G518" i="6"/>
  <c r="F518" i="6"/>
  <c r="E518" i="6"/>
  <c r="D518" i="6"/>
  <c r="H515" i="6"/>
  <c r="G515" i="6"/>
  <c r="H514" i="6"/>
  <c r="G514" i="6"/>
  <c r="F514" i="6"/>
  <c r="E514" i="6"/>
  <c r="D514" i="6"/>
  <c r="H513" i="6"/>
  <c r="G513" i="6"/>
  <c r="F513" i="6"/>
  <c r="E513" i="6"/>
  <c r="D513" i="6"/>
  <c r="H512" i="6"/>
  <c r="G512" i="6"/>
  <c r="F512" i="6"/>
  <c r="E512" i="6"/>
  <c r="D512" i="6"/>
  <c r="H511" i="6"/>
  <c r="G511" i="6"/>
  <c r="F511" i="6"/>
  <c r="E511" i="6"/>
  <c r="D511" i="6"/>
  <c r="H506" i="6"/>
  <c r="G506" i="6"/>
  <c r="H505" i="6"/>
  <c r="G505" i="6"/>
  <c r="H503" i="6"/>
  <c r="G503" i="6"/>
  <c r="H499" i="6"/>
  <c r="G499" i="6"/>
  <c r="F499" i="6"/>
  <c r="E499" i="6"/>
  <c r="D499" i="6"/>
  <c r="H496" i="6"/>
  <c r="G496" i="6"/>
  <c r="H495" i="6"/>
  <c r="G495" i="6"/>
  <c r="F495" i="6"/>
  <c r="E495" i="6"/>
  <c r="D495" i="6"/>
  <c r="H494" i="6"/>
  <c r="G494" i="6"/>
  <c r="F494" i="6"/>
  <c r="E494" i="6"/>
  <c r="D494" i="6"/>
  <c r="H493" i="6"/>
  <c r="G493" i="6"/>
  <c r="F493" i="6"/>
  <c r="E493" i="6"/>
  <c r="D493" i="6"/>
  <c r="H492" i="6"/>
  <c r="G492" i="6"/>
  <c r="F492" i="6"/>
  <c r="E492" i="6"/>
  <c r="D492" i="6"/>
  <c r="H484" i="6"/>
  <c r="G484" i="6"/>
  <c r="H480" i="6"/>
  <c r="G480" i="6"/>
  <c r="F480" i="6"/>
  <c r="E480" i="6"/>
  <c r="D480" i="6"/>
  <c r="H477" i="6"/>
  <c r="G477" i="6"/>
  <c r="H476" i="6"/>
  <c r="G476" i="6"/>
  <c r="F476" i="6"/>
  <c r="E476" i="6"/>
  <c r="D476" i="6"/>
  <c r="H475" i="6"/>
  <c r="G475" i="6"/>
  <c r="F475" i="6"/>
  <c r="E475" i="6"/>
  <c r="D475" i="6"/>
  <c r="H474" i="6"/>
  <c r="G474" i="6"/>
  <c r="F474" i="6"/>
  <c r="E474" i="6"/>
  <c r="D474" i="6"/>
  <c r="H473" i="6"/>
  <c r="G473" i="6"/>
  <c r="F473" i="6"/>
  <c r="E473" i="6"/>
  <c r="D473" i="6"/>
  <c r="H468" i="6"/>
  <c r="G468" i="6"/>
  <c r="H467" i="6"/>
  <c r="G467" i="6"/>
  <c r="H465" i="6"/>
  <c r="G465" i="6"/>
  <c r="H463" i="6"/>
  <c r="G463" i="6"/>
  <c r="F463" i="6"/>
  <c r="E463" i="6"/>
  <c r="D463" i="6"/>
  <c r="H462" i="6"/>
  <c r="G462" i="6"/>
  <c r="F462" i="6"/>
  <c r="E462" i="6"/>
  <c r="D462" i="6"/>
  <c r="H461" i="6"/>
  <c r="G461" i="6"/>
  <c r="F461" i="6"/>
  <c r="E461" i="6"/>
  <c r="D461" i="6"/>
  <c r="H458" i="6"/>
  <c r="G458" i="6"/>
  <c r="H457" i="6"/>
  <c r="G457" i="6"/>
  <c r="F457" i="6"/>
  <c r="E457" i="6"/>
  <c r="D457" i="6"/>
  <c r="H456" i="6"/>
  <c r="G456" i="6"/>
  <c r="F456" i="6"/>
  <c r="E456" i="6"/>
  <c r="D456" i="6"/>
  <c r="H455" i="6"/>
  <c r="G455" i="6"/>
  <c r="F455" i="6"/>
  <c r="E455" i="6"/>
  <c r="D455" i="6"/>
  <c r="H454" i="6"/>
  <c r="G454" i="6"/>
  <c r="F454" i="6"/>
  <c r="E454" i="6"/>
  <c r="D454" i="6"/>
  <c r="H449" i="6"/>
  <c r="G449" i="6"/>
  <c r="H448" i="6"/>
  <c r="G448" i="6"/>
  <c r="H446" i="6"/>
  <c r="G446" i="6"/>
  <c r="H444" i="6"/>
  <c r="G444" i="6"/>
  <c r="F444" i="6"/>
  <c r="E444" i="6"/>
  <c r="D444" i="6"/>
  <c r="H443" i="6"/>
  <c r="G443" i="6"/>
  <c r="F443" i="6"/>
  <c r="E443" i="6"/>
  <c r="D443" i="6"/>
  <c r="H442" i="6"/>
  <c r="G442" i="6"/>
  <c r="F442" i="6"/>
  <c r="E442" i="6"/>
  <c r="D442" i="6"/>
  <c r="H439" i="6"/>
  <c r="G439" i="6"/>
  <c r="H438" i="6"/>
  <c r="G438" i="6"/>
  <c r="F438" i="6"/>
  <c r="E438" i="6"/>
  <c r="D438" i="6"/>
  <c r="H437" i="6"/>
  <c r="G437" i="6"/>
  <c r="F437" i="6"/>
  <c r="E437" i="6"/>
  <c r="D437" i="6"/>
  <c r="H436" i="6"/>
  <c r="G436" i="6"/>
  <c r="F436" i="6"/>
  <c r="E436" i="6"/>
  <c r="D436" i="6"/>
  <c r="H435" i="6"/>
  <c r="G435" i="6"/>
  <c r="F435" i="6"/>
  <c r="E435" i="6"/>
  <c r="D435" i="6"/>
  <c r="H427" i="6"/>
  <c r="G427" i="6"/>
  <c r="H423" i="6"/>
  <c r="G423" i="6"/>
  <c r="F423" i="6"/>
  <c r="E423" i="6"/>
  <c r="D423" i="6"/>
  <c r="H420" i="6"/>
  <c r="G420" i="6"/>
  <c r="H419" i="6"/>
  <c r="G419" i="6"/>
  <c r="F419" i="6"/>
  <c r="E419" i="6"/>
  <c r="D419" i="6"/>
  <c r="H418" i="6"/>
  <c r="G418" i="6"/>
  <c r="F418" i="6"/>
  <c r="E418" i="6"/>
  <c r="D418" i="6"/>
  <c r="H417" i="6"/>
  <c r="G417" i="6"/>
  <c r="F417" i="6"/>
  <c r="E417" i="6"/>
  <c r="D417" i="6"/>
  <c r="H416" i="6"/>
  <c r="G416" i="6"/>
  <c r="F416" i="6"/>
  <c r="E416" i="6"/>
  <c r="D416" i="6"/>
  <c r="H411" i="6"/>
  <c r="G411" i="6"/>
  <c r="H410" i="6"/>
  <c r="G410" i="6"/>
  <c r="H408" i="6"/>
  <c r="G408" i="6"/>
  <c r="H404" i="6"/>
  <c r="G404" i="6"/>
  <c r="F404" i="6"/>
  <c r="E404" i="6"/>
  <c r="D404" i="6"/>
  <c r="H401" i="6"/>
  <c r="G401" i="6"/>
  <c r="H400" i="6"/>
  <c r="G400" i="6"/>
  <c r="F400" i="6"/>
  <c r="E400" i="6"/>
  <c r="D400" i="6"/>
  <c r="H399" i="6"/>
  <c r="G399" i="6"/>
  <c r="F399" i="6"/>
  <c r="E399" i="6"/>
  <c r="D399" i="6"/>
  <c r="H398" i="6"/>
  <c r="G398" i="6"/>
  <c r="F398" i="6"/>
  <c r="E398" i="6"/>
  <c r="D398" i="6"/>
  <c r="H397" i="6"/>
  <c r="G397" i="6"/>
  <c r="F397" i="6"/>
  <c r="E397" i="6"/>
  <c r="D397" i="6"/>
  <c r="H392" i="6"/>
  <c r="G392" i="6"/>
  <c r="H391" i="6"/>
  <c r="G391" i="6"/>
  <c r="H389" i="6"/>
  <c r="G389" i="6"/>
  <c r="H385" i="6"/>
  <c r="G385" i="6"/>
  <c r="F385" i="6"/>
  <c r="E385" i="6"/>
  <c r="D385" i="6"/>
  <c r="H382" i="6"/>
  <c r="G382" i="6"/>
  <c r="H381" i="6"/>
  <c r="G381" i="6"/>
  <c r="F381" i="6"/>
  <c r="E381" i="6"/>
  <c r="D381" i="6"/>
  <c r="H380" i="6"/>
  <c r="G380" i="6"/>
  <c r="F380" i="6"/>
  <c r="E380" i="6"/>
  <c r="D380" i="6"/>
  <c r="H379" i="6"/>
  <c r="G379" i="6"/>
  <c r="F379" i="6"/>
  <c r="E379" i="6"/>
  <c r="D379" i="6"/>
  <c r="H378" i="6"/>
  <c r="G378" i="6"/>
  <c r="F378" i="6"/>
  <c r="E378" i="6"/>
  <c r="D378" i="6"/>
  <c r="H373" i="6"/>
  <c r="G373" i="6"/>
  <c r="H372" i="6"/>
  <c r="G372" i="6"/>
  <c r="H370" i="6"/>
  <c r="G370" i="6"/>
  <c r="H366" i="6"/>
  <c r="G366" i="6"/>
  <c r="F366" i="6"/>
  <c r="E366" i="6"/>
  <c r="D366" i="6"/>
  <c r="H363" i="6"/>
  <c r="G363" i="6"/>
  <c r="H362" i="6"/>
  <c r="G362" i="6"/>
  <c r="F362" i="6"/>
  <c r="E362" i="6"/>
  <c r="D362" i="6"/>
  <c r="H361" i="6"/>
  <c r="G361" i="6"/>
  <c r="F361" i="6"/>
  <c r="E361" i="6"/>
  <c r="D361" i="6"/>
  <c r="H360" i="6"/>
  <c r="G360" i="6"/>
  <c r="F360" i="6"/>
  <c r="E360" i="6"/>
  <c r="D360" i="6"/>
  <c r="H359" i="6"/>
  <c r="G359" i="6"/>
  <c r="F359" i="6"/>
  <c r="E359" i="6"/>
  <c r="D359" i="6"/>
  <c r="H354" i="6"/>
  <c r="G354" i="6"/>
  <c r="H353" i="6"/>
  <c r="G353" i="6"/>
  <c r="H351" i="6"/>
  <c r="G351" i="6"/>
  <c r="H347" i="6"/>
  <c r="G347" i="6"/>
  <c r="F347" i="6"/>
  <c r="E347" i="6"/>
  <c r="D347" i="6"/>
  <c r="H344" i="6"/>
  <c r="G344" i="6"/>
  <c r="H343" i="6"/>
  <c r="G343" i="6"/>
  <c r="F343" i="6"/>
  <c r="E343" i="6"/>
  <c r="D343" i="6"/>
  <c r="H342" i="6"/>
  <c r="G342" i="6"/>
  <c r="F342" i="6"/>
  <c r="E342" i="6"/>
  <c r="D342" i="6"/>
  <c r="H341" i="6"/>
  <c r="G341" i="6"/>
  <c r="F341" i="6"/>
  <c r="E341" i="6"/>
  <c r="D341" i="6"/>
  <c r="H340" i="6"/>
  <c r="G340" i="6"/>
  <c r="F340" i="6"/>
  <c r="E340" i="6"/>
  <c r="D340" i="6"/>
  <c r="H335" i="6"/>
  <c r="G335" i="6"/>
  <c r="H334" i="6"/>
  <c r="G334" i="6"/>
  <c r="H332" i="6"/>
  <c r="G332" i="6"/>
  <c r="H328" i="6"/>
  <c r="G328" i="6"/>
  <c r="F328" i="6"/>
  <c r="E328" i="6"/>
  <c r="D328" i="6"/>
  <c r="H325" i="6"/>
  <c r="G325" i="6"/>
  <c r="H324" i="6"/>
  <c r="G324" i="6"/>
  <c r="F324" i="6"/>
  <c r="E324" i="6"/>
  <c r="D324" i="6"/>
  <c r="H323" i="6"/>
  <c r="G323" i="6"/>
  <c r="F323" i="6"/>
  <c r="E323" i="6"/>
  <c r="D323" i="6"/>
  <c r="H322" i="6"/>
  <c r="G322" i="6"/>
  <c r="F322" i="6"/>
  <c r="E322" i="6"/>
  <c r="D322" i="6"/>
  <c r="H321" i="6"/>
  <c r="G321" i="6"/>
  <c r="F321" i="6"/>
  <c r="E321" i="6"/>
  <c r="D321" i="6"/>
  <c r="H316" i="6"/>
  <c r="G316" i="6"/>
  <c r="H315" i="6"/>
  <c r="G315" i="6"/>
  <c r="H313" i="6"/>
  <c r="G313" i="6"/>
  <c r="H311" i="6"/>
  <c r="G311" i="6"/>
  <c r="F311" i="6"/>
  <c r="E311" i="6"/>
  <c r="D311" i="6"/>
  <c r="H310" i="6"/>
  <c r="G310" i="6"/>
  <c r="F310" i="6"/>
  <c r="E310" i="6"/>
  <c r="D310" i="6"/>
  <c r="H309" i="6"/>
  <c r="G309" i="6"/>
  <c r="F309" i="6"/>
  <c r="E309" i="6"/>
  <c r="D309" i="6"/>
  <c r="H306" i="6"/>
  <c r="G306" i="6"/>
  <c r="H305" i="6"/>
  <c r="G305" i="6"/>
  <c r="F305" i="6"/>
  <c r="E305" i="6"/>
  <c r="D305" i="6"/>
  <c r="H304" i="6"/>
  <c r="G304" i="6"/>
  <c r="F304" i="6"/>
  <c r="E304" i="6"/>
  <c r="D304" i="6"/>
  <c r="H303" i="6"/>
  <c r="G303" i="6"/>
  <c r="F303" i="6"/>
  <c r="E303" i="6"/>
  <c r="D303" i="6"/>
  <c r="H302" i="6"/>
  <c r="G302" i="6"/>
  <c r="F302" i="6"/>
  <c r="E302" i="6"/>
  <c r="D302" i="6"/>
  <c r="H294" i="6"/>
  <c r="G294" i="6"/>
  <c r="H293" i="6"/>
  <c r="G293" i="6"/>
  <c r="F293" i="6"/>
  <c r="E293" i="6"/>
  <c r="D293" i="6"/>
  <c r="H292" i="6"/>
  <c r="G292" i="6"/>
  <c r="F292" i="6"/>
  <c r="E292" i="6"/>
  <c r="D292" i="6"/>
  <c r="H291" i="6"/>
  <c r="G291" i="6"/>
  <c r="F291" i="6"/>
  <c r="E291" i="6"/>
  <c r="D291" i="6"/>
  <c r="H290" i="6"/>
  <c r="G290" i="6"/>
  <c r="F290" i="6"/>
  <c r="E290" i="6"/>
  <c r="D290" i="6"/>
  <c r="H289" i="6"/>
  <c r="G289" i="6"/>
  <c r="F289" i="6"/>
  <c r="E289" i="6"/>
  <c r="D289" i="6"/>
  <c r="H286" i="6"/>
  <c r="G286" i="6"/>
  <c r="H285" i="6"/>
  <c r="G285" i="6"/>
  <c r="F285" i="6"/>
  <c r="E285" i="6"/>
  <c r="D285" i="6"/>
  <c r="H284" i="6"/>
  <c r="G284" i="6"/>
  <c r="F284" i="6"/>
  <c r="E284" i="6"/>
  <c r="D284" i="6"/>
  <c r="H283" i="6"/>
  <c r="G283" i="6"/>
  <c r="F283" i="6"/>
  <c r="E283" i="6"/>
  <c r="D283" i="6"/>
  <c r="H282" i="6"/>
  <c r="G282" i="6"/>
  <c r="F282" i="6"/>
  <c r="E282" i="6"/>
  <c r="D282" i="6"/>
  <c r="H277" i="6"/>
  <c r="G277" i="6"/>
  <c r="H276" i="6"/>
  <c r="G276" i="6"/>
  <c r="H274" i="6"/>
  <c r="G274" i="6"/>
  <c r="H271" i="6"/>
  <c r="G271" i="6"/>
  <c r="F271" i="6"/>
  <c r="E271" i="6"/>
  <c r="D271" i="6"/>
  <c r="H270" i="6"/>
  <c r="G270" i="6"/>
  <c r="F270" i="6"/>
  <c r="E270" i="6"/>
  <c r="D270" i="6"/>
  <c r="H266" i="6"/>
  <c r="G266" i="6"/>
  <c r="F266" i="6"/>
  <c r="E266" i="6"/>
  <c r="D266" i="6"/>
  <c r="H265" i="6"/>
  <c r="G265" i="6"/>
  <c r="F265" i="6"/>
  <c r="E265" i="6"/>
  <c r="D265" i="6"/>
  <c r="H264" i="6"/>
  <c r="G264" i="6"/>
  <c r="F264" i="6"/>
  <c r="E264" i="6"/>
  <c r="D264" i="6"/>
  <c r="H263" i="6"/>
  <c r="G263" i="6"/>
  <c r="F263" i="6"/>
  <c r="E263" i="6"/>
  <c r="D263" i="6"/>
  <c r="H251" i="6"/>
  <c r="H250" i="6"/>
  <c r="H249" i="6"/>
  <c r="G249" i="6"/>
  <c r="F249" i="6"/>
  <c r="H248" i="6"/>
  <c r="G248" i="6"/>
  <c r="F248" i="6"/>
  <c r="H247" i="6"/>
  <c r="G247" i="6"/>
  <c r="F247" i="6"/>
  <c r="H246" i="6"/>
  <c r="G246" i="6"/>
  <c r="F246" i="6"/>
  <c r="H245" i="6"/>
  <c r="G245" i="6"/>
  <c r="F245" i="6"/>
  <c r="H243" i="6"/>
  <c r="G243" i="6"/>
  <c r="F243" i="6"/>
  <c r="H242" i="6"/>
  <c r="G242" i="6"/>
  <c r="F242" i="6"/>
  <c r="H241" i="6"/>
  <c r="G241" i="6"/>
  <c r="F241" i="6"/>
  <c r="H240" i="6"/>
  <c r="G240" i="6"/>
  <c r="F240" i="6"/>
  <c r="H239" i="6"/>
  <c r="G239" i="6"/>
  <c r="F239" i="6"/>
  <c r="H236" i="6"/>
  <c r="H235" i="6"/>
  <c r="H232" i="6"/>
  <c r="H231" i="6"/>
  <c r="H228" i="6"/>
  <c r="H227" i="6"/>
  <c r="H226" i="6"/>
  <c r="H225" i="6"/>
  <c r="H22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8" i="6"/>
  <c r="H177" i="6"/>
  <c r="H176" i="6"/>
  <c r="H175" i="6"/>
  <c r="H172" i="6"/>
  <c r="H171" i="6"/>
  <c r="H170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I115" i="6"/>
  <c r="H115" i="6"/>
  <c r="I114" i="6"/>
  <c r="H114" i="6"/>
  <c r="I113" i="6"/>
  <c r="H113" i="6"/>
  <c r="I112" i="6"/>
  <c r="H112" i="6"/>
  <c r="H109" i="6"/>
  <c r="H108" i="6"/>
  <c r="H107" i="6"/>
  <c r="F109" i="6"/>
  <c r="F108" i="6"/>
  <c r="F107" i="6"/>
  <c r="D109" i="6"/>
  <c r="D108" i="6"/>
  <c r="D107" i="6"/>
  <c r="H104" i="6"/>
  <c r="H103" i="6"/>
  <c r="H102" i="6"/>
  <c r="F104" i="6"/>
  <c r="F103" i="6"/>
  <c r="F102" i="6"/>
  <c r="D104" i="6"/>
  <c r="D103" i="6"/>
  <c r="D102" i="6"/>
  <c r="H61" i="6"/>
  <c r="H60" i="6"/>
  <c r="H59" i="6"/>
  <c r="H57" i="6"/>
  <c r="G57" i="6"/>
  <c r="H55" i="6"/>
  <c r="H54" i="6"/>
  <c r="H53" i="6"/>
  <c r="H36" i="6"/>
  <c r="H35" i="6"/>
  <c r="H34" i="6"/>
  <c r="H33" i="6"/>
  <c r="H32" i="6"/>
  <c r="H30" i="6"/>
  <c r="G30" i="6"/>
  <c r="F30" i="6"/>
  <c r="E30" i="6"/>
  <c r="D30" i="6"/>
  <c r="H29" i="6"/>
  <c r="G29" i="6"/>
  <c r="F29" i="6"/>
  <c r="E29" i="6"/>
  <c r="D29" i="6"/>
  <c r="H26" i="6"/>
  <c r="H25" i="6"/>
  <c r="G486" i="6" l="1"/>
  <c r="G487" i="6" s="1"/>
  <c r="G267" i="6"/>
  <c r="G524" i="6" l="1"/>
  <c r="G525" i="6" s="1"/>
  <c r="G296" i="6"/>
  <c r="G297" i="6" s="1"/>
  <c r="G429" i="6" l="1"/>
  <c r="G430" i="6" s="1"/>
  <c r="G92" i="5" l="1"/>
  <c r="G86" i="5"/>
  <c r="G74" i="5"/>
  <c r="G68" i="5"/>
  <c r="C45" i="5"/>
  <c r="E45" i="5" s="1"/>
  <c r="C44" i="5"/>
  <c r="E44" i="5" s="1"/>
  <c r="C42" i="5"/>
  <c r="C43" i="5" s="1"/>
  <c r="E43" i="5" s="1"/>
  <c r="E41" i="5"/>
  <c r="C41" i="5"/>
  <c r="C46" i="5" s="1"/>
  <c r="C20" i="5"/>
  <c r="C23" i="5" s="1"/>
  <c r="B20" i="5"/>
  <c r="B21" i="5" s="1"/>
  <c r="C16" i="5"/>
  <c r="C19" i="5" s="1"/>
  <c r="E19" i="5" s="1"/>
  <c r="B16" i="5"/>
  <c r="B17" i="5" s="1"/>
  <c r="B13" i="5"/>
  <c r="C10" i="5"/>
  <c r="E10" i="5" s="1"/>
  <c r="B10" i="5"/>
  <c r="E9" i="5"/>
  <c r="C9" i="5"/>
  <c r="B8" i="5"/>
  <c r="B9" i="5" s="1"/>
  <c r="B6" i="5"/>
  <c r="C5" i="5"/>
  <c r="C6" i="5" s="1"/>
  <c r="E4" i="5"/>
  <c r="B18" i="5" l="1"/>
  <c r="B22" i="5" s="1"/>
  <c r="B23" i="5" s="1"/>
  <c r="D23" i="5" s="1"/>
  <c r="B7" i="5"/>
  <c r="D5" i="5" s="1"/>
  <c r="C34" i="5"/>
  <c r="E34" i="5" s="1"/>
  <c r="E23" i="5"/>
  <c r="E6" i="5"/>
  <c r="C11" i="5"/>
  <c r="C7" i="5"/>
  <c r="D4" i="5"/>
  <c r="D7" i="5"/>
  <c r="D9" i="5"/>
  <c r="C49" i="5"/>
  <c r="E49" i="5" s="1"/>
  <c r="E46" i="5"/>
  <c r="C47" i="5"/>
  <c r="C50" i="5"/>
  <c r="E50" i="5" s="1"/>
  <c r="D10" i="5"/>
  <c r="D20" i="5"/>
  <c r="E20" i="5"/>
  <c r="B54" i="5"/>
  <c r="E42" i="5"/>
  <c r="C31" i="5"/>
  <c r="E31" i="5" s="1"/>
  <c r="D8" i="5"/>
  <c r="B11" i="5"/>
  <c r="D16" i="5"/>
  <c r="E5" i="5"/>
  <c r="E16" i="5"/>
  <c r="B14" i="5"/>
  <c r="B19" i="5" l="1"/>
  <c r="D19" i="5" s="1"/>
  <c r="D22" i="5"/>
  <c r="B41" i="5"/>
  <c r="D18" i="5"/>
  <c r="D6" i="5"/>
  <c r="D17" i="5"/>
  <c r="D13" i="5"/>
  <c r="D14" i="5"/>
  <c r="D21" i="5"/>
  <c r="B55" i="5"/>
  <c r="D55" i="5" s="1"/>
  <c r="B59" i="5"/>
  <c r="D54" i="5"/>
  <c r="B46" i="5"/>
  <c r="B42" i="5"/>
  <c r="B45" i="5"/>
  <c r="D45" i="5" s="1"/>
  <c r="D41" i="5"/>
  <c r="D11" i="5"/>
  <c r="B52" i="5"/>
  <c r="B15" i="5"/>
  <c r="D15" i="5" s="1"/>
  <c r="B12" i="5"/>
  <c r="D12" i="5" s="1"/>
  <c r="B2" i="5"/>
  <c r="C14" i="5"/>
  <c r="E14" i="5" s="1"/>
  <c r="E11" i="5"/>
  <c r="C52" i="5"/>
  <c r="C15" i="5"/>
  <c r="E15" i="5" s="1"/>
  <c r="C48" i="5"/>
  <c r="E48" i="5" s="1"/>
  <c r="E47" i="5"/>
  <c r="B24" i="5"/>
  <c r="B26" i="5"/>
  <c r="E7" i="5"/>
  <c r="C8" i="5"/>
  <c r="E8" i="5" s="1"/>
  <c r="C12" i="5"/>
  <c r="B43" i="5" l="1"/>
  <c r="D42" i="5"/>
  <c r="D52" i="5"/>
  <c r="B57" i="5"/>
  <c r="B56" i="5"/>
  <c r="D56" i="5" s="1"/>
  <c r="B53" i="5"/>
  <c r="D53" i="5" s="1"/>
  <c r="D46" i="5"/>
  <c r="B50" i="5"/>
  <c r="D50" i="5" s="1"/>
  <c r="B47" i="5"/>
  <c r="D26" i="5"/>
  <c r="B38" i="5"/>
  <c r="B27" i="5"/>
  <c r="B25" i="5"/>
  <c r="D24" i="5"/>
  <c r="B28" i="5"/>
  <c r="C1" i="5"/>
  <c r="G7" i="5" s="1"/>
  <c r="C2" i="5"/>
  <c r="E12" i="5"/>
  <c r="G12" i="5" s="1"/>
  <c r="C53" i="5"/>
  <c r="C13" i="5"/>
  <c r="B60" i="5"/>
  <c r="D60" i="5" s="1"/>
  <c r="D59" i="5"/>
  <c r="B83" i="5"/>
  <c r="C55" i="5"/>
  <c r="E55" i="5" s="1"/>
  <c r="E52" i="5"/>
  <c r="C57" i="5"/>
  <c r="C56" i="5"/>
  <c r="E56" i="5" s="1"/>
  <c r="F53" i="5" l="1"/>
  <c r="G56" i="5"/>
  <c r="F46" i="5"/>
  <c r="G48" i="5"/>
  <c r="F56" i="5"/>
  <c r="F45" i="5"/>
  <c r="F55" i="5"/>
  <c r="F60" i="5"/>
  <c r="G47" i="5"/>
  <c r="F41" i="5"/>
  <c r="G14" i="5"/>
  <c r="F54" i="5"/>
  <c r="F52" i="5"/>
  <c r="F42" i="5"/>
  <c r="F50" i="5"/>
  <c r="B48" i="5"/>
  <c r="D47" i="5"/>
  <c r="F47" i="5" s="1"/>
  <c r="C17" i="5"/>
  <c r="E13" i="5"/>
  <c r="G13" i="5" s="1"/>
  <c r="D43" i="5"/>
  <c r="F43" i="5" s="1"/>
  <c r="B44" i="5"/>
  <c r="D44" i="5" s="1"/>
  <c r="F44" i="5" s="1"/>
  <c r="G15" i="5"/>
  <c r="C58" i="5"/>
  <c r="C54" i="5"/>
  <c r="E54" i="5" s="1"/>
  <c r="G54" i="5" s="1"/>
  <c r="E53" i="5"/>
  <c r="G53" i="5" s="1"/>
  <c r="G52" i="5"/>
  <c r="B35" i="5"/>
  <c r="D25" i="5"/>
  <c r="F25" i="5" s="1"/>
  <c r="F17" i="5"/>
  <c r="G41" i="5"/>
  <c r="G44" i="5"/>
  <c r="G10" i="5"/>
  <c r="G4" i="5"/>
  <c r="G45" i="5"/>
  <c r="G9" i="5"/>
  <c r="G43" i="5"/>
  <c r="G19" i="5"/>
  <c r="F21" i="5"/>
  <c r="F13" i="5"/>
  <c r="F6" i="5"/>
  <c r="F5" i="5"/>
  <c r="F22" i="5"/>
  <c r="G23" i="5"/>
  <c r="G16" i="5"/>
  <c r="G20" i="5"/>
  <c r="F4" i="5"/>
  <c r="G46" i="5"/>
  <c r="F16" i="5"/>
  <c r="G49" i="5"/>
  <c r="G31" i="5"/>
  <c r="G34" i="5"/>
  <c r="F18" i="5"/>
  <c r="G42" i="5"/>
  <c r="F9" i="5"/>
  <c r="G5" i="5"/>
  <c r="F14" i="5"/>
  <c r="F20" i="5"/>
  <c r="F23" i="5"/>
  <c r="F10" i="5"/>
  <c r="G6" i="5"/>
  <c r="F7" i="5"/>
  <c r="G50" i="5"/>
  <c r="F8" i="5"/>
  <c r="F19" i="5"/>
  <c r="B29" i="5"/>
  <c r="D28" i="5"/>
  <c r="F28" i="5" s="1"/>
  <c r="G55" i="5"/>
  <c r="F11" i="5"/>
  <c r="B89" i="5"/>
  <c r="B84" i="5"/>
  <c r="D83" i="5"/>
  <c r="F83" i="5" s="1"/>
  <c r="D27" i="5"/>
  <c r="F27" i="5" s="1"/>
  <c r="B32" i="5"/>
  <c r="F15" i="5"/>
  <c r="B58" i="5"/>
  <c r="D57" i="5"/>
  <c r="F57" i="5" s="1"/>
  <c r="B81" i="5"/>
  <c r="B69" i="5"/>
  <c r="B75" i="5"/>
  <c r="B61" i="5"/>
  <c r="D61" i="5" s="1"/>
  <c r="F61" i="5" s="1"/>
  <c r="F24" i="5"/>
  <c r="F59" i="5"/>
  <c r="D38" i="5"/>
  <c r="F38" i="5" s="1"/>
  <c r="B39" i="5"/>
  <c r="F12" i="5"/>
  <c r="C87" i="5"/>
  <c r="C60" i="5"/>
  <c r="E60" i="5" s="1"/>
  <c r="G60" i="5" s="1"/>
  <c r="E57" i="5"/>
  <c r="G57" i="5" s="1"/>
  <c r="C93" i="5"/>
  <c r="C63" i="5"/>
  <c r="C61" i="5"/>
  <c r="E61" i="5" s="1"/>
  <c r="G61" i="5" s="1"/>
  <c r="G11" i="5"/>
  <c r="F26" i="5"/>
  <c r="G8" i="5"/>
  <c r="B87" i="5" l="1"/>
  <c r="B85" i="5"/>
  <c r="B82" i="5"/>
  <c r="D81" i="5"/>
  <c r="F81" i="5" s="1"/>
  <c r="D35" i="5"/>
  <c r="F35" i="5" s="1"/>
  <c r="B36" i="5"/>
  <c r="B73" i="5"/>
  <c r="D73" i="5" s="1"/>
  <c r="F73" i="5" s="1"/>
  <c r="B70" i="5"/>
  <c r="D69" i="5"/>
  <c r="F69" i="5" s="1"/>
  <c r="C97" i="5"/>
  <c r="E97" i="5" s="1"/>
  <c r="G97" i="5" s="1"/>
  <c r="C94" i="5"/>
  <c r="C96" i="5"/>
  <c r="E96" i="5" s="1"/>
  <c r="G96" i="5" s="1"/>
  <c r="E93" i="5"/>
  <c r="G93" i="5" s="1"/>
  <c r="C64" i="5"/>
  <c r="E58" i="5"/>
  <c r="G58" i="5" s="1"/>
  <c r="G80" i="5"/>
  <c r="C81" i="5" s="1"/>
  <c r="C59" i="5"/>
  <c r="E59" i="5" s="1"/>
  <c r="G59" i="5" s="1"/>
  <c r="C91" i="5"/>
  <c r="E91" i="5" s="1"/>
  <c r="G91" i="5" s="1"/>
  <c r="C88" i="5"/>
  <c r="C90" i="5"/>
  <c r="E90" i="5" s="1"/>
  <c r="G90" i="5" s="1"/>
  <c r="E87" i="5"/>
  <c r="G87" i="5" s="1"/>
  <c r="D39" i="5"/>
  <c r="F39" i="5" s="1"/>
  <c r="B40" i="5"/>
  <c r="D40" i="5" s="1"/>
  <c r="F40" i="5" s="1"/>
  <c r="C66" i="5"/>
  <c r="E63" i="5"/>
  <c r="G63" i="5" s="1"/>
  <c r="C69" i="5"/>
  <c r="C67" i="5"/>
  <c r="D84" i="5"/>
  <c r="F84" i="5" s="1"/>
  <c r="B90" i="5"/>
  <c r="C25" i="5"/>
  <c r="C18" i="5"/>
  <c r="E18" i="5" s="1"/>
  <c r="G18" i="5" s="1"/>
  <c r="C21" i="5"/>
  <c r="E17" i="5"/>
  <c r="G17" i="5" s="1"/>
  <c r="C24" i="5"/>
  <c r="B30" i="5"/>
  <c r="D29" i="5"/>
  <c r="F29" i="5" s="1"/>
  <c r="D58" i="5"/>
  <c r="F58" i="5" s="1"/>
  <c r="G62" i="5"/>
  <c r="B63" i="5" s="1"/>
  <c r="B33" i="5"/>
  <c r="D32" i="5"/>
  <c r="F32" i="5" s="1"/>
  <c r="B95" i="5"/>
  <c r="D95" i="5" s="1"/>
  <c r="F95" i="5" s="1"/>
  <c r="D89" i="5"/>
  <c r="F89" i="5" s="1"/>
  <c r="B79" i="5"/>
  <c r="D79" i="5" s="1"/>
  <c r="F79" i="5" s="1"/>
  <c r="B76" i="5"/>
  <c r="D75" i="5"/>
  <c r="F75" i="5" s="1"/>
  <c r="B49" i="5"/>
  <c r="D49" i="5" s="1"/>
  <c r="F49" i="5" s="1"/>
  <c r="D48" i="5"/>
  <c r="F48" i="5" s="1"/>
  <c r="E69" i="5" l="1"/>
  <c r="G69" i="5" s="1"/>
  <c r="C75" i="5"/>
  <c r="E75" i="5" s="1"/>
  <c r="G75" i="5" s="1"/>
  <c r="C22" i="5"/>
  <c r="E22" i="5" s="1"/>
  <c r="G22" i="5" s="1"/>
  <c r="E21" i="5"/>
  <c r="G21" i="5" s="1"/>
  <c r="C37" i="5"/>
  <c r="C35" i="5"/>
  <c r="E25" i="5"/>
  <c r="G25" i="5" s="1"/>
  <c r="C26" i="5"/>
  <c r="E66" i="5"/>
  <c r="G66" i="5" s="1"/>
  <c r="C72" i="5"/>
  <c r="D70" i="5"/>
  <c r="F70" i="5" s="1"/>
  <c r="B71" i="5"/>
  <c r="D90" i="5"/>
  <c r="F90" i="5" s="1"/>
  <c r="B96" i="5"/>
  <c r="D96" i="5" s="1"/>
  <c r="F96" i="5" s="1"/>
  <c r="B37" i="5"/>
  <c r="D37" i="5" s="1"/>
  <c r="F37" i="5" s="1"/>
  <c r="D36" i="5"/>
  <c r="F36" i="5" s="1"/>
  <c r="B34" i="5"/>
  <c r="D34" i="5" s="1"/>
  <c r="F34" i="5" s="1"/>
  <c r="D33" i="5"/>
  <c r="F33" i="5" s="1"/>
  <c r="D76" i="5"/>
  <c r="F76" i="5" s="1"/>
  <c r="B77" i="5"/>
  <c r="B67" i="5"/>
  <c r="D67" i="5" s="1"/>
  <c r="F67" i="5" s="1"/>
  <c r="B64" i="5"/>
  <c r="D63" i="5"/>
  <c r="F63" i="5" s="1"/>
  <c r="D30" i="5"/>
  <c r="F30" i="5" s="1"/>
  <c r="B31" i="5"/>
  <c r="D31" i="5" s="1"/>
  <c r="F31" i="5" s="1"/>
  <c r="E88" i="5"/>
  <c r="G88" i="5" s="1"/>
  <c r="C89" i="5"/>
  <c r="E89" i="5" s="1"/>
  <c r="G89" i="5" s="1"/>
  <c r="D82" i="5"/>
  <c r="F82" i="5" s="1"/>
  <c r="B88" i="5"/>
  <c r="C85" i="5"/>
  <c r="E85" i="5" s="1"/>
  <c r="G85" i="5" s="1"/>
  <c r="C82" i="5"/>
  <c r="C84" i="5"/>
  <c r="E84" i="5" s="1"/>
  <c r="G84" i="5" s="1"/>
  <c r="E81" i="5"/>
  <c r="G81" i="5" s="1"/>
  <c r="C73" i="5"/>
  <c r="E67" i="5"/>
  <c r="G67" i="5" s="1"/>
  <c r="C28" i="5"/>
  <c r="C27" i="5"/>
  <c r="E24" i="5"/>
  <c r="G24" i="5" s="1"/>
  <c r="D85" i="5"/>
  <c r="F85" i="5" s="1"/>
  <c r="B91" i="5"/>
  <c r="C70" i="5"/>
  <c r="C65" i="5"/>
  <c r="E64" i="5"/>
  <c r="G64" i="5" s="1"/>
  <c r="C95" i="5"/>
  <c r="E95" i="5" s="1"/>
  <c r="G95" i="5" s="1"/>
  <c r="E94" i="5"/>
  <c r="G94" i="5" s="1"/>
  <c r="D87" i="5"/>
  <c r="F87" i="5" s="1"/>
  <c r="B93" i="5"/>
  <c r="D93" i="5" s="1"/>
  <c r="F93" i="5" s="1"/>
  <c r="D88" i="5" l="1"/>
  <c r="F88" i="5" s="1"/>
  <c r="B94" i="5"/>
  <c r="D94" i="5" s="1"/>
  <c r="F94" i="5" s="1"/>
  <c r="E82" i="5"/>
  <c r="G82" i="5" s="1"/>
  <c r="C83" i="5"/>
  <c r="E83" i="5" s="1"/>
  <c r="G83" i="5" s="1"/>
  <c r="B72" i="5"/>
  <c r="D72" i="5" s="1"/>
  <c r="F72" i="5" s="1"/>
  <c r="D71" i="5"/>
  <c r="F71" i="5" s="1"/>
  <c r="C71" i="5"/>
  <c r="E65" i="5"/>
  <c r="G65" i="5" s="1"/>
  <c r="D91" i="5"/>
  <c r="F91" i="5" s="1"/>
  <c r="B97" i="5"/>
  <c r="D97" i="5" s="1"/>
  <c r="F97" i="5" s="1"/>
  <c r="D64" i="5"/>
  <c r="F64" i="5" s="1"/>
  <c r="B65" i="5"/>
  <c r="E35" i="5"/>
  <c r="G35" i="5" s="1"/>
  <c r="C36" i="5"/>
  <c r="E36" i="5" s="1"/>
  <c r="G36" i="5" s="1"/>
  <c r="E70" i="5"/>
  <c r="G70" i="5" s="1"/>
  <c r="C76" i="5"/>
  <c r="E76" i="5" s="1"/>
  <c r="G76" i="5" s="1"/>
  <c r="C40" i="5"/>
  <c r="E40" i="5" s="1"/>
  <c r="G40" i="5" s="1"/>
  <c r="E37" i="5"/>
  <c r="G37" i="5" s="1"/>
  <c r="C38" i="5"/>
  <c r="E26" i="5"/>
  <c r="G26" i="5" s="1"/>
  <c r="D77" i="5"/>
  <c r="F77" i="5" s="1"/>
  <c r="B78" i="5"/>
  <c r="D78" i="5" s="1"/>
  <c r="F78" i="5" s="1"/>
  <c r="C29" i="5"/>
  <c r="E28" i="5"/>
  <c r="G28" i="5" s="1"/>
  <c r="C79" i="5"/>
  <c r="E79" i="5" s="1"/>
  <c r="G79" i="5" s="1"/>
  <c r="E73" i="5"/>
  <c r="G73" i="5" s="1"/>
  <c r="E72" i="5"/>
  <c r="G72" i="5" s="1"/>
  <c r="C78" i="5"/>
  <c r="E78" i="5" s="1"/>
  <c r="G78" i="5" s="1"/>
  <c r="E27" i="5"/>
  <c r="G27" i="5" s="1"/>
  <c r="C32" i="5"/>
  <c r="B66" i="5" l="1"/>
  <c r="D66" i="5" s="1"/>
  <c r="F66" i="5" s="1"/>
  <c r="D65" i="5"/>
  <c r="F65" i="5" s="1"/>
  <c r="C33" i="5"/>
  <c r="E33" i="5" s="1"/>
  <c r="G33" i="5" s="1"/>
  <c r="E32" i="5"/>
  <c r="G32" i="5" s="1"/>
  <c r="E38" i="5"/>
  <c r="G38" i="5" s="1"/>
  <c r="C39" i="5"/>
  <c r="E39" i="5" s="1"/>
  <c r="G39" i="5" s="1"/>
  <c r="C30" i="5"/>
  <c r="E30" i="5" s="1"/>
  <c r="G30" i="5" s="1"/>
  <c r="E29" i="5"/>
  <c r="G29" i="5" s="1"/>
  <c r="E71" i="5"/>
  <c r="G71" i="5" s="1"/>
  <c r="C77" i="5"/>
  <c r="E77" i="5" s="1"/>
  <c r="G77" i="5" s="1"/>
  <c r="R48" i="1" l="1"/>
  <c r="R47" i="1"/>
  <c r="R46" i="1"/>
  <c r="H133" i="1"/>
  <c r="E340" i="1"/>
  <c r="G340" i="1" s="1"/>
  <c r="E339" i="1"/>
  <c r="G339" i="1" s="1"/>
  <c r="E338" i="1"/>
  <c r="G338" i="1" s="1"/>
  <c r="E319" i="1"/>
  <c r="G319" i="1" s="1"/>
  <c r="G323" i="1" s="1"/>
  <c r="E300" i="1"/>
  <c r="G300" i="1" s="1"/>
  <c r="G304" i="1" s="1"/>
  <c r="E281" i="1"/>
  <c r="G281" i="1" s="1"/>
  <c r="G285" i="1" s="1"/>
  <c r="E262" i="1"/>
  <c r="G262" i="1" s="1"/>
  <c r="G266" i="1" s="1"/>
  <c r="E243" i="1"/>
  <c r="G243" i="1" s="1"/>
  <c r="G247" i="1" s="1"/>
  <c r="E224" i="1"/>
  <c r="G224" i="1" s="1"/>
  <c r="G228" i="1" s="1"/>
  <c r="E205" i="1"/>
  <c r="G205" i="1" s="1"/>
  <c r="E189" i="1"/>
  <c r="G189" i="1" s="1"/>
  <c r="E188" i="1"/>
  <c r="G188" i="1" s="1"/>
  <c r="E187" i="1"/>
  <c r="G187" i="1" s="1"/>
  <c r="E167" i="1"/>
  <c r="G167" i="1" s="1"/>
  <c r="E166" i="1"/>
  <c r="G166" i="1" s="1"/>
  <c r="E160" i="1"/>
  <c r="E199" i="1" s="1"/>
  <c r="E161" i="1"/>
  <c r="E200" i="1" s="1"/>
  <c r="E162" i="1"/>
  <c r="E201" i="1" s="1"/>
  <c r="E159" i="1"/>
  <c r="E178" i="1" s="1"/>
  <c r="G178" i="1" s="1"/>
  <c r="H137" i="1"/>
  <c r="H149" i="1"/>
  <c r="F149" i="1"/>
  <c r="G149" i="1" s="1"/>
  <c r="H143" i="1"/>
  <c r="H138" i="1" s="1"/>
  <c r="G143" i="1"/>
  <c r="F143" i="1"/>
  <c r="H147" i="1"/>
  <c r="G147" i="1"/>
  <c r="F147" i="1"/>
  <c r="H141" i="1"/>
  <c r="G141" i="1"/>
  <c r="F142" i="1"/>
  <c r="F141" i="1"/>
  <c r="H148" i="1"/>
  <c r="G148" i="1"/>
  <c r="F148" i="1"/>
  <c r="R36" i="1" l="1"/>
  <c r="R37" i="1" s="1"/>
  <c r="H134" i="1"/>
  <c r="E206" i="1"/>
  <c r="G206" i="1" s="1"/>
  <c r="G342" i="1"/>
  <c r="G170" i="1"/>
  <c r="G159" i="1"/>
  <c r="E181" i="1"/>
  <c r="G181" i="1" s="1"/>
  <c r="E198" i="1"/>
  <c r="E217" i="1" s="1"/>
  <c r="G217" i="1" s="1"/>
  <c r="E219" i="1"/>
  <c r="G200" i="1"/>
  <c r="E218" i="1"/>
  <c r="G199" i="1"/>
  <c r="G201" i="1"/>
  <c r="E220" i="1"/>
  <c r="E179" i="1"/>
  <c r="G179" i="1" s="1"/>
  <c r="G160" i="1"/>
  <c r="E180" i="1"/>
  <c r="G180" i="1" s="1"/>
  <c r="G161" i="1"/>
  <c r="E185" i="1"/>
  <c r="G185" i="1" s="1"/>
  <c r="G162" i="1"/>
  <c r="E186" i="1"/>
  <c r="G182" i="1" l="1"/>
  <c r="G186" i="1"/>
  <c r="G190" i="1" s="1"/>
  <c r="G192" i="1" s="1"/>
  <c r="G193" i="1" s="1"/>
  <c r="R54" i="1" s="1"/>
  <c r="E207" i="1"/>
  <c r="G207" i="1" s="1"/>
  <c r="G209" i="1" s="1"/>
  <c r="E236" i="1"/>
  <c r="E255" i="1" s="1"/>
  <c r="G163" i="1"/>
  <c r="G172" i="1" s="1"/>
  <c r="G173" i="1" s="1"/>
  <c r="G198" i="1"/>
  <c r="G202" i="1" s="1"/>
  <c r="G211" i="1" s="1"/>
  <c r="E239" i="1"/>
  <c r="E258" i="1" s="1"/>
  <c r="G220" i="1"/>
  <c r="E331" i="1"/>
  <c r="G331" i="1" s="1"/>
  <c r="G236" i="1"/>
  <c r="G218" i="1"/>
  <c r="E237" i="1"/>
  <c r="E256" i="1" s="1"/>
  <c r="G219" i="1"/>
  <c r="G221" i="1" s="1"/>
  <c r="G230" i="1" s="1"/>
  <c r="G231" i="1" s="1"/>
  <c r="R56" i="1" s="1"/>
  <c r="E238" i="1"/>
  <c r="E257" i="1" s="1"/>
  <c r="E277" i="1" l="1"/>
  <c r="G258" i="1"/>
  <c r="G239" i="1"/>
  <c r="E334" i="1"/>
  <c r="G334" i="1" s="1"/>
  <c r="G238" i="1"/>
  <c r="E333" i="1"/>
  <c r="G333" i="1" s="1"/>
  <c r="G237" i="1"/>
  <c r="E332" i="1"/>
  <c r="G332" i="1" s="1"/>
  <c r="G335" i="1" s="1"/>
  <c r="G344" i="1" s="1"/>
  <c r="G345" i="1" s="1"/>
  <c r="R62" i="1" s="1"/>
  <c r="E296" i="1" l="1"/>
  <c r="G277" i="1"/>
  <c r="G240" i="1"/>
  <c r="G249" i="1" s="1"/>
  <c r="G250" i="1" s="1"/>
  <c r="R57" i="1" s="1"/>
  <c r="G296" i="1" l="1"/>
  <c r="E315" i="1"/>
  <c r="G315" i="1" s="1"/>
  <c r="H142" i="1" l="1"/>
  <c r="E415" i="1"/>
  <c r="E416" i="1"/>
  <c r="E414" i="1"/>
  <c r="H129" i="1"/>
  <c r="E395" i="1"/>
  <c r="G395" i="1" s="1"/>
  <c r="G399" i="1" s="1"/>
  <c r="E376" i="1"/>
  <c r="G376" i="1" s="1"/>
  <c r="G380" i="1" s="1"/>
  <c r="E357" i="1"/>
  <c r="G357" i="1" s="1"/>
  <c r="E359" i="1"/>
  <c r="G359" i="1" s="1"/>
  <c r="E358" i="1"/>
  <c r="G358" i="1" s="1"/>
  <c r="E351" i="1"/>
  <c r="E370" i="1" s="1"/>
  <c r="E352" i="1"/>
  <c r="E371" i="1" s="1"/>
  <c r="E353" i="1"/>
  <c r="E372" i="1" s="1"/>
  <c r="E350" i="1"/>
  <c r="H127" i="1"/>
  <c r="G142" i="1"/>
  <c r="H130" i="1"/>
  <c r="R50" i="1" l="1"/>
  <c r="R35" i="1"/>
  <c r="G350" i="1"/>
  <c r="E369" i="1"/>
  <c r="G150" i="1"/>
  <c r="G151" i="1"/>
  <c r="G416" i="1"/>
  <c r="E435" i="1"/>
  <c r="G435" i="1" s="1"/>
  <c r="G414" i="1"/>
  <c r="E433" i="1"/>
  <c r="G433" i="1" s="1"/>
  <c r="G415" i="1"/>
  <c r="G418" i="1" s="1"/>
  <c r="E434" i="1"/>
  <c r="G434" i="1" s="1"/>
  <c r="G353" i="1"/>
  <c r="G352" i="1"/>
  <c r="G351" i="1"/>
  <c r="H128" i="1"/>
  <c r="G144" i="1"/>
  <c r="F145" i="1"/>
  <c r="H144" i="1"/>
  <c r="G145" i="1"/>
  <c r="H145" i="1"/>
  <c r="G361" i="1"/>
  <c r="G354" i="1" l="1"/>
  <c r="G363" i="1" s="1"/>
  <c r="G437" i="1"/>
  <c r="G255" i="1"/>
  <c r="E274" i="1"/>
  <c r="E276" i="1"/>
  <c r="G257" i="1"/>
  <c r="G256" i="1"/>
  <c r="E275" i="1"/>
  <c r="G369" i="1"/>
  <c r="E388" i="1"/>
  <c r="G388" i="1" s="1"/>
  <c r="F144" i="1"/>
  <c r="G364" i="1" l="1"/>
  <c r="R63" i="1" s="1"/>
  <c r="F151" i="1"/>
  <c r="F150" i="1"/>
  <c r="H150" i="1"/>
  <c r="H151" i="1"/>
  <c r="G259" i="1"/>
  <c r="G268" i="1" s="1"/>
  <c r="G269" i="1" s="1"/>
  <c r="R58" i="1" s="1"/>
  <c r="G275" i="1"/>
  <c r="E294" i="1"/>
  <c r="G276" i="1"/>
  <c r="E295" i="1"/>
  <c r="G274" i="1"/>
  <c r="E293" i="1"/>
  <c r="E407" i="1"/>
  <c r="E426" i="1" s="1"/>
  <c r="G426" i="1" s="1"/>
  <c r="E391" i="1"/>
  <c r="G372" i="1"/>
  <c r="E390" i="1"/>
  <c r="G371" i="1"/>
  <c r="G370" i="1"/>
  <c r="E389" i="1"/>
  <c r="G278" i="1" l="1"/>
  <c r="G287" i="1" s="1"/>
  <c r="G288" i="1" s="1"/>
  <c r="R59" i="1" s="1"/>
  <c r="H152" i="1"/>
  <c r="H153" i="1"/>
  <c r="G294" i="1"/>
  <c r="E313" i="1"/>
  <c r="G313" i="1" s="1"/>
  <c r="G293" i="1"/>
  <c r="E312" i="1"/>
  <c r="G312" i="1" s="1"/>
  <c r="G295" i="1"/>
  <c r="E314" i="1"/>
  <c r="G314" i="1" s="1"/>
  <c r="G407" i="1"/>
  <c r="G373" i="1"/>
  <c r="G382" i="1" s="1"/>
  <c r="G383" i="1" s="1"/>
  <c r="R64" i="1" s="1"/>
  <c r="G389" i="1"/>
  <c r="E408" i="1"/>
  <c r="E427" i="1" s="1"/>
  <c r="G427" i="1" s="1"/>
  <c r="G390" i="1"/>
  <c r="E409" i="1"/>
  <c r="E428" i="1" s="1"/>
  <c r="G428" i="1" s="1"/>
  <c r="G391" i="1"/>
  <c r="E410" i="1"/>
  <c r="E429" i="1" s="1"/>
  <c r="G429" i="1" s="1"/>
  <c r="R41" i="1" l="1"/>
  <c r="R40" i="1"/>
  <c r="R42" i="1"/>
  <c r="G212" i="1"/>
  <c r="R55" i="1" s="1"/>
  <c r="R34" i="1"/>
  <c r="R32" i="1"/>
  <c r="R38" i="1"/>
  <c r="R31" i="1"/>
  <c r="R39" i="1"/>
  <c r="R30" i="1"/>
  <c r="R29" i="1"/>
  <c r="G430" i="1"/>
  <c r="G439" i="1" s="1"/>
  <c r="G440" i="1" s="1"/>
  <c r="R67" i="1" s="1"/>
  <c r="G316" i="1"/>
  <c r="G325" i="1" s="1"/>
  <c r="G326" i="1" s="1"/>
  <c r="G297" i="1"/>
  <c r="G306" i="1" s="1"/>
  <c r="G307" i="1" s="1"/>
  <c r="R60" i="1" s="1"/>
  <c r="G410" i="1"/>
  <c r="G409" i="1"/>
  <c r="G408" i="1"/>
  <c r="G392" i="1"/>
  <c r="G401" i="1" s="1"/>
  <c r="G402" i="1" s="1"/>
  <c r="R65" i="1" s="1"/>
  <c r="G411" i="1" l="1"/>
  <c r="G420" i="1" s="1"/>
  <c r="G421" i="1" s="1"/>
  <c r="R66" i="1" s="1"/>
  <c r="R25" i="1"/>
  <c r="R61" i="1" l="1"/>
  <c r="R24" i="1" s="1"/>
  <c r="R26" i="1" s="1"/>
</calcChain>
</file>

<file path=xl/sharedStrings.xml><?xml version="1.0" encoding="utf-8"?>
<sst xmlns="http://schemas.openxmlformats.org/spreadsheetml/2006/main" count="1193" uniqueCount="279">
  <si>
    <t>NO.</t>
  </si>
  <si>
    <t>EXPLANATORY</t>
  </si>
  <si>
    <t>FORMULA</t>
  </si>
  <si>
    <t>VALUE</t>
  </si>
  <si>
    <t>UNIT</t>
  </si>
  <si>
    <t>A.</t>
  </si>
  <si>
    <t>INPUT DATA PERENCANAAN</t>
  </si>
  <si>
    <t>A.1.</t>
  </si>
  <si>
    <t>Input Data Dimensi Daun Jendela</t>
  </si>
  <si>
    <t>Tinggi daun jendela,</t>
  </si>
  <si>
    <t>Lebar daun jendela,</t>
  </si>
  <si>
    <t>H =</t>
  </si>
  <si>
    <t>B =</t>
  </si>
  <si>
    <t>w =</t>
  </si>
  <si>
    <t>mm</t>
  </si>
  <si>
    <t>Tebal rangka, t:</t>
  </si>
  <si>
    <t>Lebar rangka, w:</t>
  </si>
  <si>
    <t>Profil 1</t>
  </si>
  <si>
    <t>Profil 2</t>
  </si>
  <si>
    <t>Profil 3</t>
  </si>
  <si>
    <t>Profil 4</t>
  </si>
  <si>
    <t>Profil 5</t>
  </si>
  <si>
    <t>Input Data Dimensi Kusen Jendela</t>
  </si>
  <si>
    <t>A.2.</t>
  </si>
  <si>
    <t>b =</t>
  </si>
  <si>
    <r>
      <t>b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</si>
  <si>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</si>
  <si>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t>Toleransi jarak,</t>
  </si>
  <si>
    <r>
      <t>mm</t>
    </r>
    <r>
      <rPr>
        <vertAlign val="superscript"/>
        <sz val="11"/>
        <color theme="1"/>
        <rFont val="Calibri"/>
        <family val="2"/>
      </rPr>
      <t>2</t>
    </r>
  </si>
  <si>
    <t>φ =</t>
  </si>
  <si>
    <t>Input Data Harga Satuan Tenaga Kerja</t>
  </si>
  <si>
    <t>Pekerja</t>
  </si>
  <si>
    <t>Tukang Ahli</t>
  </si>
  <si>
    <t>Kepala Tukang</t>
  </si>
  <si>
    <t>Mandor</t>
  </si>
  <si>
    <r>
      <t>OH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=</t>
    </r>
  </si>
  <si>
    <r>
      <t>OH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</si>
  <si>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r>
      <t>OH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=</t>
    </r>
  </si>
  <si>
    <r>
      <t>OH</t>
    </r>
    <r>
      <rPr>
        <vertAlign val="subscript"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 xml:space="preserve"> =</t>
    </r>
  </si>
  <si>
    <t>A.3.</t>
  </si>
  <si>
    <t>Input Data Harga Material</t>
  </si>
  <si>
    <t>Profil Kusem 1</t>
  </si>
  <si>
    <t>Profil Kusen 2</t>
  </si>
  <si>
    <t>Profil Kusen 3</t>
  </si>
  <si>
    <t>Balok kayu,</t>
  </si>
  <si>
    <t>Paku,</t>
  </si>
  <si>
    <t>per kg</t>
  </si>
  <si>
    <t>Lem kayu,</t>
  </si>
  <si>
    <t>Papan kayu,</t>
  </si>
  <si>
    <t>per ps</t>
  </si>
  <si>
    <t>Kait angin,</t>
  </si>
  <si>
    <t>per bh</t>
  </si>
  <si>
    <t>Kaca tebal 5 mm,</t>
  </si>
  <si>
    <t>A.4.</t>
  </si>
  <si>
    <t>B.</t>
  </si>
  <si>
    <t>PERHITUNGAN LUAS DAN VOLUME</t>
  </si>
  <si>
    <r>
      <t>m</t>
    </r>
    <r>
      <rPr>
        <vertAlign val="superscript"/>
        <sz val="11"/>
        <color theme="1"/>
        <rFont val="Calibri"/>
        <family val="2"/>
      </rPr>
      <t>2</t>
    </r>
  </si>
  <si>
    <t>Luas untuk daun jendela,</t>
  </si>
  <si>
    <t>Volume total kayu pakai,</t>
  </si>
  <si>
    <t>V =</t>
  </si>
  <si>
    <t>n =</t>
  </si>
  <si>
    <r>
      <t>m</t>
    </r>
    <r>
      <rPr>
        <vertAlign val="superscript"/>
        <sz val="11"/>
        <color theme="1"/>
        <rFont val="Calibri"/>
        <family val="2"/>
      </rPr>
      <t>3</t>
    </r>
  </si>
  <si>
    <t>Luas total untuk kaca,</t>
  </si>
  <si>
    <r>
      <t>A</t>
    </r>
    <r>
      <rPr>
        <vertAlign val="subscript"/>
        <sz val="11"/>
        <color theme="1"/>
        <rFont val="Calibri"/>
        <family val="2"/>
      </rPr>
      <t>kc</t>
    </r>
    <r>
      <rPr>
        <sz val="11"/>
        <color theme="1"/>
        <rFont val="Calibri"/>
        <family val="2"/>
      </rPr>
      <t xml:space="preserve"> =</t>
    </r>
  </si>
  <si>
    <t>Perhitungan Luas &amp; Volume untuk Daun Jendela</t>
  </si>
  <si>
    <t>Perhitungan Volume untuk Kusen Jendela</t>
  </si>
  <si>
    <t>Tinggi total kusen,</t>
  </si>
  <si>
    <t>Lebar total kusen,</t>
  </si>
  <si>
    <t>Volume total kusen jendela,</t>
  </si>
  <si>
    <t>Nilai overhead &amp; profit,</t>
  </si>
  <si>
    <t>% =</t>
  </si>
  <si>
    <t>Nilai pajak PPN,</t>
  </si>
  <si>
    <t>C.</t>
  </si>
  <si>
    <t>bh</t>
  </si>
  <si>
    <r>
      <t>n * A</t>
    </r>
    <r>
      <rPr>
        <vertAlign val="subscript"/>
        <sz val="11"/>
        <color theme="1"/>
        <rFont val="Calibri"/>
        <family val="2"/>
      </rPr>
      <t>dj</t>
    </r>
    <r>
      <rPr>
        <sz val="11"/>
        <color theme="1"/>
        <rFont val="Calibri"/>
        <family val="2"/>
      </rPr>
      <t xml:space="preserve"> =</t>
    </r>
  </si>
  <si>
    <t>Jumlah kolom bingkai no. 3,</t>
  </si>
  <si>
    <t>Jumlah baris bingkai no. 4,</t>
  </si>
  <si>
    <t>C.1.</t>
  </si>
  <si>
    <t>Analisa RAB dan harga pembuatan dan pemasangan daun jendela</t>
  </si>
  <si>
    <t>ANALISA RENCANA ANGGARAN DAN BIAYA</t>
  </si>
  <si>
    <t>URAIAN</t>
  </si>
  <si>
    <t>HARGA SATUAN</t>
  </si>
  <si>
    <t>JUMLAH HARGA</t>
  </si>
  <si>
    <t>A. Tenaga Kerja</t>
  </si>
  <si>
    <t>KOEF.</t>
  </si>
  <si>
    <t>Jumlah Biaya Tenaga Kerja:</t>
  </si>
  <si>
    <t>B. Material dan Bahan</t>
  </si>
  <si>
    <t>Lem kayu, kg</t>
  </si>
  <si>
    <r>
      <t>Papan Kayu, m</t>
    </r>
    <r>
      <rPr>
        <vertAlign val="superscript"/>
        <sz val="11"/>
        <color theme="1"/>
        <rFont val="Calibri"/>
        <family val="2"/>
      </rPr>
      <t>3</t>
    </r>
  </si>
  <si>
    <r>
      <t>Kaca 5 mm, m</t>
    </r>
    <r>
      <rPr>
        <vertAlign val="superscript"/>
        <sz val="11"/>
        <color theme="1"/>
        <rFont val="Calibri"/>
        <family val="2"/>
      </rPr>
      <t>2</t>
    </r>
  </si>
  <si>
    <t xml:space="preserve">Harga satuan pekerjaan (termasuk profit, overhead, &amp; PPN) </t>
  </si>
  <si>
    <t>Pekerja, OH</t>
  </si>
  <si>
    <t>Tukang Ahli, OH</t>
  </si>
  <si>
    <t>Kepala Tukang, OH</t>
  </si>
  <si>
    <t>Mandor, OH</t>
  </si>
  <si>
    <t>C.2.</t>
  </si>
  <si>
    <r>
      <t>Balok kayu, m</t>
    </r>
    <r>
      <rPr>
        <vertAlign val="superscript"/>
        <sz val="11"/>
        <color theme="1"/>
        <rFont val="Calibri"/>
        <family val="2"/>
      </rPr>
      <t>3</t>
    </r>
  </si>
  <si>
    <t>paku, kg</t>
  </si>
  <si>
    <t>Engsel jendela, ps</t>
  </si>
  <si>
    <t>kait angin, bh</t>
  </si>
  <si>
    <t>Luas total untuk kayu,</t>
  </si>
  <si>
    <r>
      <t>A</t>
    </r>
    <r>
      <rPr>
        <vertAlign val="subscript"/>
        <sz val="11"/>
        <color theme="1"/>
        <rFont val="Calibri"/>
        <family val="2"/>
      </rPr>
      <t>ky</t>
    </r>
    <r>
      <rPr>
        <sz val="11"/>
        <color theme="1"/>
        <rFont val="Calibri"/>
        <family val="2"/>
      </rPr>
      <t xml:space="preserve"> =</t>
    </r>
  </si>
  <si>
    <t>Analisa RAB dan harga pelaburan politur untuk daun jendela</t>
  </si>
  <si>
    <t>Politur muda,</t>
  </si>
  <si>
    <t>Politur muda, ltr</t>
  </si>
  <si>
    <t>Politur ultra, ltr</t>
  </si>
  <si>
    <t>Amplas,</t>
  </si>
  <si>
    <t>per ltr</t>
  </si>
  <si>
    <t>Politur ultra,</t>
  </si>
  <si>
    <t>per lbr</t>
  </si>
  <si>
    <t>Amplas, lbr</t>
  </si>
  <si>
    <t>Luas</t>
  </si>
  <si>
    <t>Keliling</t>
  </si>
  <si>
    <t>Panjang</t>
  </si>
  <si>
    <t>Volume</t>
  </si>
  <si>
    <t>Permukaan</t>
  </si>
  <si>
    <t>Keterangan</t>
  </si>
  <si>
    <t>Luas permukaan kusen,</t>
  </si>
  <si>
    <t>OUTPUT PROGRAM SPREADSHEET</t>
  </si>
  <si>
    <t>Biaya pembuatan dan pemasangan daun &amp; kusen jendelan,</t>
  </si>
  <si>
    <t>Rekapitulasi biaya kebutuhan tenaga kerja,</t>
  </si>
  <si>
    <t>Rekapitulasi biaya kebutuhan material,</t>
  </si>
  <si>
    <t>Volume kebutuhan tenaga kerja,</t>
  </si>
  <si>
    <t>Volume kebutuhan material</t>
  </si>
  <si>
    <r>
      <t>per m</t>
    </r>
    <r>
      <rPr>
        <vertAlign val="superscript"/>
        <sz val="11"/>
        <color theme="1"/>
        <rFont val="Calibri"/>
        <family val="2"/>
      </rPr>
      <t>3</t>
    </r>
  </si>
  <si>
    <r>
      <t>per m</t>
    </r>
    <r>
      <rPr>
        <vertAlign val="superscript"/>
        <sz val="11"/>
        <color theme="1"/>
        <rFont val="Calibri"/>
        <family val="2"/>
      </rPr>
      <t>2</t>
    </r>
  </si>
  <si>
    <t>A =</t>
  </si>
  <si>
    <t>lbr =</t>
  </si>
  <si>
    <t>ps</t>
  </si>
  <si>
    <t>kg</t>
  </si>
  <si>
    <t>ltr</t>
  </si>
  <si>
    <t>lbr</t>
  </si>
  <si>
    <t>D.</t>
  </si>
  <si>
    <t>D.2.</t>
  </si>
  <si>
    <t>D.3.</t>
  </si>
  <si>
    <t>D.4.</t>
  </si>
  <si>
    <t>D.5.</t>
  </si>
  <si>
    <t>D.6.</t>
  </si>
  <si>
    <t>Gambar : Ilustrasi bentuk kusen dan daun jendela</t>
  </si>
  <si>
    <t>W =</t>
  </si>
  <si>
    <t>L =</t>
  </si>
  <si>
    <t>Rekapitulasi biaya per item pekerjaan</t>
  </si>
  <si>
    <t>Pembuatan dan pemasangan daun jendela,</t>
  </si>
  <si>
    <t>Pemasangan engsel jendela,</t>
  </si>
  <si>
    <t>Analisa RAB dan harga pemasangan engsel jendela</t>
  </si>
  <si>
    <t>Analisa RAB dan harga pemasangan kait angin jendela</t>
  </si>
  <si>
    <t>indrakrajsuweda@gmail.com</t>
  </si>
  <si>
    <t>Judul Program</t>
  </si>
  <si>
    <t>:</t>
  </si>
  <si>
    <t>Versi Program</t>
  </si>
  <si>
    <t>V1.0.0</t>
  </si>
  <si>
    <t>Update ke 0</t>
  </si>
  <si>
    <t>Penyusun</t>
  </si>
  <si>
    <t>Indra Kusuma Jati Raj Suweda</t>
  </si>
  <si>
    <t>Email</t>
  </si>
  <si>
    <t>Selalu cek versi terbaru dan juga program - program lainnya hanya di :</t>
  </si>
  <si>
    <t xml:space="preserve">"Terima kasih sudah membeli program ini sebagai bentuk dukungan kepada salah satu visi Inpetra ID </t>
  </si>
  <si>
    <t>mengembangkan program bantu yang berkualitas dan sesuai dengan kebutuhan kondisi di Indonesia"</t>
  </si>
  <si>
    <t xml:space="preserve">Ada permintaan program? Hubungi kami di : </t>
  </si>
  <si>
    <t>info@inpetra.id</t>
  </si>
  <si>
    <t xml:space="preserve"> </t>
  </si>
  <si>
    <t>Tinggi daun pintu,</t>
  </si>
  <si>
    <t>Lebar daun pintu,</t>
  </si>
  <si>
    <t>Tebal daun pintu,</t>
  </si>
  <si>
    <t>t =</t>
  </si>
  <si>
    <t>Pemasangan kunci slot,</t>
  </si>
  <si>
    <t>[ TIDAK ]</t>
  </si>
  <si>
    <t>Pemasangan door holder,</t>
  </si>
  <si>
    <t>Pemasangan door closer,</t>
  </si>
  <si>
    <t>Profil Kusem 4</t>
  </si>
  <si>
    <t>Profil Kusen 5</t>
  </si>
  <si>
    <t>Profil Kusen 6</t>
  </si>
  <si>
    <t>Jenis pintu,</t>
  </si>
  <si>
    <t>Pintu Plywood</t>
  </si>
  <si>
    <t>D.1(A).</t>
  </si>
  <si>
    <t>Analisa RAB dan harga pembuatan dan pemasangan daun pintu panel</t>
  </si>
  <si>
    <t>D.1(B).</t>
  </si>
  <si>
    <t>Analisa RAB dan harga pembuatan dan pemasangan daun pintu plywood</t>
  </si>
  <si>
    <r>
      <t>Papan kayu, m</t>
    </r>
    <r>
      <rPr>
        <vertAlign val="superscript"/>
        <sz val="11"/>
        <rFont val="Calibri"/>
        <family val="2"/>
        <scheme val="minor"/>
      </rPr>
      <t>3</t>
    </r>
  </si>
  <si>
    <t>Lem kayu</t>
  </si>
  <si>
    <t>Paku</t>
  </si>
  <si>
    <t>plywood 4 mm</t>
  </si>
  <si>
    <t>plywood lap. Aluminium</t>
  </si>
  <si>
    <t>Analisa RAB dan harga pembuatan dan pemasangan kusen pintu</t>
  </si>
  <si>
    <t>Analisa RAB dan harga pemasangan kunci pintu</t>
  </si>
  <si>
    <t>Kunci Tanam 2 Slaag biasa</t>
  </si>
  <si>
    <t>Analisa RAB dan harga pemasangan kunci silinder</t>
  </si>
  <si>
    <t>Kunci silinder</t>
  </si>
  <si>
    <t>Engsel pintu Kupu - Kupu</t>
  </si>
  <si>
    <t>kunci slot</t>
  </si>
  <si>
    <t>D.7.</t>
  </si>
  <si>
    <t>Analisa RAB dan pemasangan door holder</t>
  </si>
  <si>
    <t>Door holder</t>
  </si>
  <si>
    <t>D.8.</t>
  </si>
  <si>
    <t>Analisa RAB dan pemasangan door closer</t>
  </si>
  <si>
    <t>Door closer</t>
  </si>
  <si>
    <t>D.9.</t>
  </si>
  <si>
    <t>Analisa RAB dan harga pelaburan politur untuk daun pintu</t>
  </si>
  <si>
    <t>per set</t>
  </si>
  <si>
    <t>Engsel jendela kupu - kupu,</t>
  </si>
  <si>
    <t>D.10.</t>
  </si>
  <si>
    <t>Analisa RAB dan harga pelaburan politur untuk kusen pintu</t>
  </si>
  <si>
    <t>Profil 6</t>
  </si>
  <si>
    <r>
      <t>V</t>
    </r>
    <r>
      <rPr>
        <vertAlign val="subscript"/>
        <sz val="11"/>
        <color theme="1"/>
        <rFont val="Calibri"/>
        <family val="2"/>
      </rPr>
      <t>TOT</t>
    </r>
    <r>
      <rPr>
        <sz val="11"/>
        <color theme="1"/>
        <rFont val="Calibri"/>
        <family val="2"/>
      </rPr>
      <t xml:space="preserve"> = V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+ V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+ V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+ V</t>
    </r>
    <r>
      <rPr>
        <vertAlign val="subscript"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 xml:space="preserve"> + V</t>
    </r>
    <r>
      <rPr>
        <vertAlign val="subscript"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 xml:space="preserve"> + V</t>
    </r>
    <r>
      <rPr>
        <vertAlign val="subscript"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</si>
  <si>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</rPr>
      <t>p-TOT</t>
    </r>
    <r>
      <rPr>
        <sz val="11"/>
        <color theme="1"/>
        <rFont val="Calibri"/>
        <family val="2"/>
      </rPr>
      <t xml:space="preserve"> = A</t>
    </r>
    <r>
      <rPr>
        <vertAlign val="subscript"/>
        <sz val="11"/>
        <color theme="1"/>
        <rFont val="Calibri"/>
        <family val="2"/>
      </rPr>
      <t>p1</t>
    </r>
    <r>
      <rPr>
        <sz val="11"/>
        <color theme="1"/>
        <rFont val="Calibri"/>
        <family val="2"/>
      </rPr>
      <t xml:space="preserve"> + A</t>
    </r>
    <r>
      <rPr>
        <vertAlign val="subscript"/>
        <sz val="11"/>
        <color theme="1"/>
        <rFont val="Calibri"/>
        <family val="2"/>
      </rPr>
      <t>p2</t>
    </r>
    <r>
      <rPr>
        <sz val="11"/>
        <color theme="1"/>
        <rFont val="Calibri"/>
        <family val="2"/>
      </rPr>
      <t xml:space="preserve"> + A</t>
    </r>
    <r>
      <rPr>
        <vertAlign val="subscript"/>
        <sz val="11"/>
        <color theme="1"/>
        <rFont val="Calibri"/>
        <family val="2"/>
      </rPr>
      <t>p3</t>
    </r>
    <r>
      <rPr>
        <sz val="11"/>
        <color theme="1"/>
        <rFont val="Calibri"/>
        <family val="2"/>
      </rPr>
      <t xml:space="preserve"> + A</t>
    </r>
    <r>
      <rPr>
        <vertAlign val="subscript"/>
        <sz val="11"/>
        <color theme="1"/>
        <rFont val="Calibri"/>
        <family val="2"/>
      </rPr>
      <t>p4</t>
    </r>
    <r>
      <rPr>
        <sz val="11"/>
        <color theme="1"/>
        <rFont val="Calibri"/>
        <family val="2"/>
      </rPr>
      <t xml:space="preserve"> + A</t>
    </r>
    <r>
      <rPr>
        <vertAlign val="subscript"/>
        <sz val="11"/>
        <color theme="1"/>
        <rFont val="Calibri"/>
        <family val="2"/>
      </rPr>
      <t>p5</t>
    </r>
    <r>
      <rPr>
        <sz val="11"/>
        <color theme="1"/>
        <rFont val="Calibri"/>
        <family val="2"/>
      </rPr>
      <t xml:space="preserve"> + A</t>
    </r>
    <r>
      <rPr>
        <vertAlign val="subscript"/>
        <sz val="11"/>
        <color theme="1"/>
        <rFont val="Calibri"/>
        <family val="2"/>
      </rPr>
      <t>p6</t>
    </r>
    <r>
      <rPr>
        <sz val="11"/>
        <color theme="1"/>
        <rFont val="Calibri"/>
        <family val="2"/>
      </rPr>
      <t xml:space="preserve"> =</t>
    </r>
  </si>
  <si>
    <t>Luas untuk daun pintu,</t>
  </si>
  <si>
    <r>
      <t>A</t>
    </r>
    <r>
      <rPr>
        <vertAlign val="subscript"/>
        <sz val="11"/>
        <color theme="1"/>
        <rFont val="Calibri"/>
        <family val="2"/>
      </rPr>
      <t>dp</t>
    </r>
    <r>
      <rPr>
        <sz val="11"/>
        <color theme="1"/>
        <rFont val="Calibri"/>
        <family val="2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</si>
  <si>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</rPr>
      <t>dp</t>
    </r>
    <r>
      <rPr>
        <sz val="11"/>
        <color theme="1"/>
        <rFont val="Calibri"/>
        <family val="2"/>
      </rPr>
      <t xml:space="preserve"> =</t>
    </r>
  </si>
  <si>
    <t>set</t>
  </si>
  <si>
    <t>Pembuatan dan pemasangan daun pintu,</t>
  </si>
  <si>
    <t>Pembuatan dan pemasangan kusen pintu,</t>
  </si>
  <si>
    <t>Pemasangan kait angin jendela,</t>
  </si>
  <si>
    <t>Pelaburan politur untuk daun jendela,</t>
  </si>
  <si>
    <t>Pelaburan politur untuk daun pintu,</t>
  </si>
  <si>
    <t>Pelaburan politur untuk kusen pintu,</t>
  </si>
  <si>
    <t>Pemasangan kunci pintu</t>
  </si>
  <si>
    <t>Pemasangan kunci silinder</t>
  </si>
  <si>
    <t>Pemasangan engsel pintu (3 bh)</t>
  </si>
  <si>
    <t>Pemasangan kunci slot pintu</t>
  </si>
  <si>
    <t>Pemasangan door holder</t>
  </si>
  <si>
    <t>Pemasangan door closer</t>
  </si>
  <si>
    <t>Engsel pintu kupu - Kupu</t>
  </si>
  <si>
    <t>A.5.</t>
  </si>
  <si>
    <t>D.11.</t>
  </si>
  <si>
    <t>D.12.</t>
  </si>
  <si>
    <t>D.13.</t>
  </si>
  <si>
    <t>D.14.</t>
  </si>
  <si>
    <t>Jumlah Biaya Material dan Bahan:</t>
  </si>
  <si>
    <t>Biaya pembuatan dan pemasangan daun pintu panel:</t>
  </si>
  <si>
    <t>Biaya pembuatan dan pemasangan daun pintu plywood:</t>
  </si>
  <si>
    <t>Biaya pembuatan dan pemasangan kusen pintu:</t>
  </si>
  <si>
    <t>Biaya pemasangan kunci pintu:</t>
  </si>
  <si>
    <t>Biaya pemasangan kunci silinder:</t>
  </si>
  <si>
    <t>Biaya pemasangan engsel pintu:</t>
  </si>
  <si>
    <t>Analisa RAB dan harga pemasangan kunci slot pintu</t>
  </si>
  <si>
    <t>Analisa RAB dan harga pemasangan engsel pintu (3 bh)</t>
  </si>
  <si>
    <t>Biaya pemasangan kunci slot pintu:</t>
  </si>
  <si>
    <t>Biaya pemasangan door holder:</t>
  </si>
  <si>
    <t>Biaya pemasangan door closer:</t>
  </si>
  <si>
    <t>Biaya pelaburan politur untuk daun pintu:</t>
  </si>
  <si>
    <t>Biaya pembuatan dan pemasangan daun jendela:</t>
  </si>
  <si>
    <t>Biaya pemasangan engsel jendela:</t>
  </si>
  <si>
    <t>Biaya pemasangan kait angin jendela:</t>
  </si>
  <si>
    <t>Biaya pelaburan politur untuk daun jendela:</t>
  </si>
  <si>
    <t>Biaya pelaburan politur untuk kusen pintu:</t>
  </si>
  <si>
    <t>X</t>
  </si>
  <si>
    <t>Y</t>
  </si>
  <si>
    <t>X'</t>
  </si>
  <si>
    <t>Y'</t>
  </si>
  <si>
    <t>elevasi atas</t>
  </si>
  <si>
    <t>lebar rumah kunci</t>
  </si>
  <si>
    <t>panjang rg</t>
  </si>
  <si>
    <t>posisi dari pinggir</t>
  </si>
  <si>
    <t>lebar gagang</t>
  </si>
  <si>
    <t>Panjang gagang</t>
  </si>
  <si>
    <t>13'</t>
  </si>
  <si>
    <t>9'</t>
  </si>
  <si>
    <t>16'</t>
  </si>
  <si>
    <t>12'</t>
  </si>
  <si>
    <t>14'</t>
  </si>
  <si>
    <t>10'</t>
  </si>
  <si>
    <t>15'</t>
  </si>
  <si>
    <t>11'</t>
  </si>
  <si>
    <t>Jendela</t>
  </si>
  <si>
    <t>3a</t>
  </si>
  <si>
    <t>3b</t>
  </si>
  <si>
    <t>3c</t>
  </si>
  <si>
    <t>4a</t>
  </si>
  <si>
    <t>4b</t>
  </si>
  <si>
    <t>4c</t>
  </si>
  <si>
    <t xml:space="preserve">REPORT OUTPUT EXCEL SPREADSHEET </t>
  </si>
  <si>
    <t>• Nama Program</t>
  </si>
  <si>
    <t xml:space="preserve">• Versi </t>
  </si>
  <si>
    <t>1.0.0</t>
  </si>
  <si>
    <t>• Penyusun</t>
  </si>
  <si>
    <t>Indra K Raj Suweda</t>
  </si>
  <si>
    <t>• email</t>
  </si>
  <si>
    <t>Analisa Dimensi dan Harga Pembuatan dan Pemasangan Pintu dan Jendela Tipe 2</t>
  </si>
  <si>
    <t>Nopember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</si>
</sst>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Rp&quot;* #,##0_-;\-&quot;Rp&quot;* #,##0_-;_-&quot;Rp&quot;* &quot;-&quot;_-;_-@_-"/>
    <numFmt numFmtId="43" formatCode="_-* #,##0.00_-;\-* #,##0.00_-;_-* &quot;-&quot;??_-;_-@_-"/>
    <numFmt numFmtId="164" formatCode="0.0"/>
    <numFmt numFmtId="165" formatCode="0.0000"/>
    <numFmt numFmtId="166" formatCode="0.000"/>
    <numFmt numFmtId="167" formatCode="_-&quot;Rp&quot;* #,##0_-;\-&quot;Rp&quot;* #,##0_-;_-&quot;Rp&quot;* &quot;-&quot;???_-;_-@_-"/>
    <numFmt numFmtId="168" formatCode="_-&quot;Rp&quot;* #,##0_-;\-&quot;Rp&quot;* #,##0_-;_-&quot;Rp&quot;* &quot;-&quot;????_-;_-@_-"/>
  </numFmts>
  <fonts count="2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2"/>
      <color theme="0"/>
      <name val="Calibri Light"/>
      <family val="2"/>
      <charset val="1"/>
      <scheme val="major"/>
    </font>
    <font>
      <b/>
      <sz val="12"/>
      <color theme="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vertAlign val="sub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</font>
    <font>
      <sz val="11"/>
      <name val="Calibri Light"/>
      <family val="2"/>
      <scheme val="major"/>
    </font>
    <font>
      <sz val="12"/>
      <name val="Calibri Light"/>
      <family val="2"/>
      <scheme val="major"/>
    </font>
    <font>
      <sz val="11"/>
      <name val="Calibri"/>
      <family val="2"/>
    </font>
    <font>
      <u/>
      <sz val="11"/>
      <color theme="10"/>
      <name val="Calibri"/>
      <family val="2"/>
    </font>
    <font>
      <sz val="12"/>
      <color theme="0"/>
      <name val="Calibri"/>
      <family val="2"/>
      <scheme val="minor"/>
    </font>
    <font>
      <sz val="12"/>
      <color theme="0"/>
      <name val="Calibri"/>
      <family val="2"/>
      <charset val="1"/>
      <scheme val="minor"/>
    </font>
    <font>
      <u/>
      <sz val="12"/>
      <color theme="0"/>
      <name val="Calibri"/>
      <family val="2"/>
      <charset val="1"/>
      <scheme val="minor"/>
    </font>
    <font>
      <sz val="12"/>
      <color theme="0"/>
      <name val="Calibri Light"/>
      <family val="2"/>
      <scheme val="major"/>
    </font>
    <font>
      <u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right" vertical="center" indent="2"/>
    </xf>
    <xf numFmtId="164" fontId="2" fillId="3" borderId="6" xfId="0" applyNumberFormat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6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6" fontId="2" fillId="5" borderId="6" xfId="0" applyNumberFormat="1" applyFont="1" applyFill="1" applyBorder="1" applyAlignment="1">
      <alignment horizontal="center" vertical="center"/>
    </xf>
    <xf numFmtId="165" fontId="2" fillId="5" borderId="6" xfId="0" applyNumberFormat="1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167" fontId="0" fillId="0" borderId="9" xfId="0" applyNumberFormat="1" applyBorder="1" applyAlignment="1">
      <alignment horizontal="right" vertical="center"/>
    </xf>
    <xf numFmtId="167" fontId="0" fillId="0" borderId="8" xfId="0" applyNumberFormat="1" applyBorder="1" applyAlignment="1">
      <alignment vertical="center"/>
    </xf>
    <xf numFmtId="42" fontId="0" fillId="0" borderId="0" xfId="2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165" fontId="0" fillId="0" borderId="9" xfId="0" applyNumberFormat="1" applyBorder="1" applyAlignment="1">
      <alignment vertical="center"/>
    </xf>
    <xf numFmtId="167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0" fontId="9" fillId="0" borderId="0" xfId="1" applyNumberFormat="1" applyFont="1" applyFill="1" applyBorder="1" applyAlignment="1">
      <alignment horizontal="left" vertical="center" indent="2"/>
    </xf>
    <xf numFmtId="0" fontId="2" fillId="8" borderId="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0" xfId="0" applyFont="1" applyFill="1" applyBorder="1" applyAlignment="1">
      <alignment horizontal="left" vertical="center" indent="1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 inden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 indent="2"/>
    </xf>
    <xf numFmtId="0" fontId="0" fillId="0" borderId="0" xfId="0" applyBorder="1" applyAlignment="1">
      <alignment horizontal="left" vertical="center" indent="2"/>
    </xf>
    <xf numFmtId="0" fontId="0" fillId="0" borderId="4" xfId="0" applyBorder="1" applyAlignment="1">
      <alignment horizontal="left" vertical="center" indent="2"/>
    </xf>
    <xf numFmtId="0" fontId="0" fillId="0" borderId="4" xfId="0" applyBorder="1" applyAlignment="1">
      <alignment horizontal="left" vertical="center" indent="1"/>
    </xf>
    <xf numFmtId="0" fontId="0" fillId="0" borderId="5" xfId="0" applyFill="1" applyBorder="1" applyAlignment="1">
      <alignment vertical="center"/>
    </xf>
    <xf numFmtId="0" fontId="0" fillId="0" borderId="10" xfId="0" applyBorder="1" applyAlignment="1">
      <alignment horizontal="left" vertical="center" inden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4" borderId="3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left" vertical="center" indent="1"/>
    </xf>
    <xf numFmtId="0" fontId="0" fillId="0" borderId="9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left" vertical="center" indent="1"/>
    </xf>
    <xf numFmtId="0" fontId="2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0" borderId="2" xfId="3" applyFont="1" applyFill="1" applyBorder="1" applyAlignment="1">
      <alignment horizontal="left" vertical="center" indent="1"/>
    </xf>
    <xf numFmtId="0" fontId="12" fillId="0" borderId="2" xfId="3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right" vertical="center"/>
    </xf>
    <xf numFmtId="0" fontId="12" fillId="0" borderId="3" xfId="3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9" borderId="4" xfId="3" applyFont="1" applyFill="1" applyBorder="1" applyAlignment="1">
      <alignment horizontal="center" vertical="center"/>
    </xf>
    <xf numFmtId="0" fontId="6" fillId="9" borderId="0" xfId="3" applyFont="1" applyFill="1" applyBorder="1" applyAlignment="1">
      <alignment horizontal="left" vertical="center" indent="1"/>
    </xf>
    <xf numFmtId="0" fontId="5" fillId="9" borderId="0" xfId="3" applyFont="1" applyFill="1" applyBorder="1" applyAlignment="1">
      <alignment horizontal="center" vertical="center"/>
    </xf>
    <xf numFmtId="0" fontId="5" fillId="9" borderId="0" xfId="3" applyFont="1" applyFill="1" applyBorder="1" applyAlignment="1">
      <alignment horizontal="right" vertical="center"/>
    </xf>
    <xf numFmtId="0" fontId="5" fillId="9" borderId="5" xfId="3" applyFont="1" applyFill="1" applyBorder="1" applyAlignment="1">
      <alignment horizontal="left" vertical="center"/>
    </xf>
    <xf numFmtId="0" fontId="6" fillId="9" borderId="0" xfId="3" applyFont="1" applyFill="1" applyAlignment="1">
      <alignment horizontal="left" vertical="center" indent="1"/>
    </xf>
    <xf numFmtId="0" fontId="5" fillId="9" borderId="0" xfId="3" applyFont="1" applyFill="1" applyAlignment="1">
      <alignment horizontal="center" vertical="center"/>
    </xf>
    <xf numFmtId="0" fontId="5" fillId="9" borderId="0" xfId="3" applyFont="1" applyFill="1" applyAlignment="1">
      <alignment horizontal="right" vertical="center"/>
    </xf>
    <xf numFmtId="0" fontId="4" fillId="10" borderId="1" xfId="3" applyFont="1" applyFill="1" applyBorder="1" applyAlignment="1">
      <alignment horizontal="center" vertical="center"/>
    </xf>
    <xf numFmtId="0" fontId="5" fillId="10" borderId="2" xfId="3" applyFont="1" applyFill="1" applyBorder="1" applyAlignment="1">
      <alignment horizontal="center" vertical="center"/>
    </xf>
    <xf numFmtId="0" fontId="5" fillId="10" borderId="3" xfId="3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0" fillId="0" borderId="12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5" fillId="11" borderId="0" xfId="0" applyFont="1" applyFill="1" applyAlignment="1">
      <alignment vertical="center"/>
    </xf>
    <xf numFmtId="0" fontId="16" fillId="11" borderId="0" xfId="0" applyFont="1" applyFill="1" applyAlignment="1">
      <alignment horizontal="center" vertical="center"/>
    </xf>
    <xf numFmtId="0" fontId="16" fillId="11" borderId="0" xfId="0" applyFont="1" applyFill="1" applyAlignment="1">
      <alignment vertical="center"/>
    </xf>
    <xf numFmtId="0" fontId="16" fillId="11" borderId="0" xfId="0" quotePrefix="1" applyFont="1" applyFill="1" applyAlignment="1">
      <alignment vertical="center"/>
    </xf>
    <xf numFmtId="0" fontId="17" fillId="11" borderId="0" xfId="4" quotePrefix="1" applyFont="1" applyFill="1" applyAlignment="1">
      <alignment vertical="center"/>
    </xf>
    <xf numFmtId="0" fontId="5" fillId="11" borderId="0" xfId="0" applyFont="1" applyFill="1" applyAlignment="1">
      <alignment vertical="center"/>
    </xf>
    <xf numFmtId="0" fontId="18" fillId="11" borderId="0" xfId="0" applyFont="1" applyFill="1" applyAlignment="1">
      <alignment vertical="center"/>
    </xf>
    <xf numFmtId="0" fontId="5" fillId="11" borderId="0" xfId="0" applyFont="1" applyFill="1" applyAlignment="1">
      <alignment vertical="center" wrapText="1"/>
    </xf>
    <xf numFmtId="0" fontId="19" fillId="11" borderId="0" xfId="4" applyFont="1" applyFill="1" applyAlignment="1">
      <alignment vertical="center"/>
    </xf>
    <xf numFmtId="0" fontId="20" fillId="11" borderId="0" xfId="0" applyFont="1" applyFill="1" applyAlignment="1">
      <alignment vertical="center"/>
    </xf>
    <xf numFmtId="0" fontId="0" fillId="0" borderId="9" xfId="0" applyBorder="1" applyAlignment="1">
      <alignment horizontal="left" vertical="center" indent="1"/>
    </xf>
    <xf numFmtId="0" fontId="2" fillId="8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inden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8" borderId="1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0" fontId="9" fillId="0" borderId="13" xfId="1" applyNumberFormat="1" applyFont="1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wrapText="1"/>
    </xf>
    <xf numFmtId="167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5" fontId="0" fillId="0" borderId="0" xfId="0" applyNumberFormat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9" fillId="0" borderId="13" xfId="1" applyNumberFormat="1" applyFont="1" applyFill="1" applyBorder="1" applyAlignment="1">
      <alignment horizontal="left" vertical="center" indent="2"/>
    </xf>
    <xf numFmtId="0" fontId="0" fillId="0" borderId="13" xfId="0" applyBorder="1" applyAlignment="1">
      <alignment horizontal="left" vertical="center" indent="2"/>
    </xf>
    <xf numFmtId="0" fontId="2" fillId="0" borderId="13" xfId="0" applyFont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horizontal="left" vertical="center" indent="1"/>
    </xf>
    <xf numFmtId="0" fontId="0" fillId="7" borderId="0" xfId="0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166" fontId="0" fillId="7" borderId="0" xfId="0" applyNumberFormat="1" applyFill="1" applyAlignment="1">
      <alignment horizontal="center" vertical="center"/>
    </xf>
    <xf numFmtId="166" fontId="0" fillId="12" borderId="0" xfId="0" applyNumberFormat="1" applyFill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166" fontId="0" fillId="7" borderId="17" xfId="0" applyNumberFormat="1" applyFill="1" applyBorder="1" applyAlignment="1">
      <alignment horizontal="center" vertical="center"/>
    </xf>
    <xf numFmtId="166" fontId="0" fillId="7" borderId="18" xfId="0" applyNumberForma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166" fontId="0" fillId="7" borderId="20" xfId="0" applyNumberFormat="1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166" fontId="0" fillId="12" borderId="20" xfId="0" applyNumberFormat="1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166" fontId="0" fillId="7" borderId="0" xfId="0" applyNumberFormat="1" applyFill="1" applyAlignment="1">
      <alignment vertical="center"/>
    </xf>
    <xf numFmtId="166" fontId="0" fillId="12" borderId="22" xfId="0" applyNumberFormat="1" applyFill="1" applyBorder="1" applyAlignment="1">
      <alignment horizontal="center" vertical="center"/>
    </xf>
    <xf numFmtId="166" fontId="0" fillId="12" borderId="23" xfId="0" applyNumberFormat="1" applyFill="1" applyBorder="1" applyAlignment="1">
      <alignment horizontal="center" vertical="center"/>
    </xf>
    <xf numFmtId="166" fontId="0" fillId="12" borderId="0" xfId="0" applyNumberFormat="1" applyFill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 indent="1"/>
    </xf>
    <xf numFmtId="167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7" fontId="0" fillId="0" borderId="14" xfId="0" applyNumberFormat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167" fontId="0" fillId="0" borderId="15" xfId="0" applyNumberFormat="1" applyBorder="1" applyAlignment="1">
      <alignment horizontal="center" vertical="center"/>
    </xf>
    <xf numFmtId="167" fontId="0" fillId="0" borderId="11" xfId="0" applyNumberFormat="1" applyBorder="1" applyAlignment="1">
      <alignment horizontal="center" vertical="center"/>
    </xf>
    <xf numFmtId="167" fontId="0" fillId="0" borderId="8" xfId="0" applyNumberFormat="1" applyBorder="1" applyAlignment="1">
      <alignment horizontal="center" vertical="center"/>
    </xf>
    <xf numFmtId="0" fontId="0" fillId="7" borderId="8" xfId="0" applyFill="1" applyBorder="1" applyAlignment="1">
      <alignment horizontal="right" vertical="center" indent="1"/>
    </xf>
    <xf numFmtId="0" fontId="0" fillId="7" borderId="6" xfId="0" applyFill="1" applyBorder="1" applyAlignment="1">
      <alignment horizontal="right" vertical="center" indent="1"/>
    </xf>
    <xf numFmtId="167" fontId="0" fillId="7" borderId="6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42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6" borderId="8" xfId="0" applyFill="1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167" fontId="2" fillId="6" borderId="6" xfId="0" applyNumberFormat="1" applyFont="1" applyFill="1" applyBorder="1" applyAlignment="1">
      <alignment horizontal="center" vertical="center"/>
    </xf>
    <xf numFmtId="42" fontId="2" fillId="0" borderId="7" xfId="2" applyFont="1" applyBorder="1" applyAlignment="1">
      <alignment horizontal="center" vertical="center"/>
    </xf>
    <xf numFmtId="42" fontId="2" fillId="0" borderId="9" xfId="2" applyFont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indent="1"/>
    </xf>
    <xf numFmtId="0" fontId="0" fillId="0" borderId="8" xfId="0" applyBorder="1" applyAlignment="1">
      <alignment horizontal="left" vertical="center" wrapText="1"/>
    </xf>
    <xf numFmtId="0" fontId="2" fillId="8" borderId="8" xfId="0" applyFont="1" applyFill="1" applyBorder="1" applyAlignment="1">
      <alignment horizontal="center" vertical="center"/>
    </xf>
    <xf numFmtId="0" fontId="9" fillId="0" borderId="6" xfId="1" applyNumberFormat="1" applyFont="1" applyFill="1" applyBorder="1" applyAlignment="1">
      <alignment horizontal="left" vertical="center" indent="1"/>
    </xf>
    <xf numFmtId="42" fontId="2" fillId="0" borderId="8" xfId="2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167" fontId="0" fillId="0" borderId="6" xfId="0" applyNumberFormat="1" applyFont="1" applyBorder="1" applyAlignment="1">
      <alignment horizontal="center" vertical="center"/>
    </xf>
    <xf numFmtId="42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7" fontId="0" fillId="0" borderId="6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10" borderId="2" xfId="3" applyFont="1" applyFill="1" applyBorder="1" applyAlignment="1">
      <alignment horizontal="center" vertical="center"/>
    </xf>
    <xf numFmtId="167" fontId="2" fillId="7" borderId="7" xfId="0" applyNumberFormat="1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left" vertical="center" wrapText="1" indent="1"/>
    </xf>
    <xf numFmtId="0" fontId="0" fillId="0" borderId="25" xfId="0" applyBorder="1" applyAlignment="1">
      <alignment horizontal="left" vertical="center" wrapText="1" indent="1"/>
    </xf>
    <xf numFmtId="0" fontId="0" fillId="0" borderId="26" xfId="0" applyBorder="1" applyAlignment="1">
      <alignment horizontal="left" vertical="center" wrapText="1" indent="1"/>
    </xf>
    <xf numFmtId="20" fontId="0" fillId="0" borderId="24" xfId="0" quotePrefix="1" applyNumberFormat="1" applyBorder="1" applyAlignment="1">
      <alignment horizontal="left" vertical="center" indent="1"/>
    </xf>
    <xf numFmtId="0" fontId="0" fillId="0" borderId="25" xfId="0" applyBorder="1" applyAlignment="1">
      <alignment horizontal="left" vertical="center" indent="1"/>
    </xf>
    <xf numFmtId="0" fontId="0" fillId="0" borderId="26" xfId="0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  <xf numFmtId="0" fontId="14" fillId="0" borderId="24" xfId="4" applyBorder="1" applyAlignment="1">
      <alignment horizontal="left" vertical="center" indent="1"/>
    </xf>
    <xf numFmtId="0" fontId="6" fillId="9" borderId="0" xfId="3" applyFont="1" applyFill="1" applyAlignment="1">
      <alignment horizontal="center" vertical="center"/>
    </xf>
    <xf numFmtId="0" fontId="5" fillId="9" borderId="0" xfId="3" applyFont="1" applyFill="1" applyAlignment="1">
      <alignment horizontal="left" vertical="center"/>
    </xf>
    <xf numFmtId="0" fontId="0" fillId="4" borderId="1" xfId="0" applyFill="1" applyBorder="1" applyAlignment="1">
      <alignment horizontal="left" vertical="center" indent="1"/>
    </xf>
    <xf numFmtId="0" fontId="0" fillId="4" borderId="4" xfId="0" applyFill="1" applyBorder="1" applyAlignment="1">
      <alignment horizontal="left" vertical="center" indent="1"/>
    </xf>
    <xf numFmtId="0" fontId="0" fillId="4" borderId="12" xfId="0" applyFill="1" applyBorder="1" applyAlignment="1">
      <alignment horizontal="left" vertical="center" indent="1"/>
    </xf>
    <xf numFmtId="42" fontId="1" fillId="0" borderId="7" xfId="2" applyFont="1" applyFill="1" applyBorder="1" applyAlignment="1">
      <alignment horizontal="center" vertical="center"/>
    </xf>
    <xf numFmtId="42" fontId="1" fillId="0" borderId="9" xfId="2" applyFont="1" applyFill="1" applyBorder="1" applyAlignment="1">
      <alignment horizontal="center" vertical="center"/>
    </xf>
    <xf numFmtId="42" fontId="1" fillId="0" borderId="8" xfId="2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64" fontId="0" fillId="0" borderId="6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5" fillId="9" borderId="0" xfId="3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1"/>
    </xf>
    <xf numFmtId="0" fontId="0" fillId="0" borderId="13" xfId="0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6" fillId="9" borderId="0" xfId="3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left" vertical="center" indent="1"/>
    </xf>
    <xf numFmtId="0" fontId="11" fillId="0" borderId="0" xfId="3" applyFont="1" applyFill="1" applyBorder="1" applyAlignment="1">
      <alignment horizontal="left" vertical="center" indent="1"/>
    </xf>
    <xf numFmtId="0" fontId="12" fillId="0" borderId="0" xfId="3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right" vertical="center"/>
    </xf>
    <xf numFmtId="0" fontId="12" fillId="0" borderId="0" xfId="3" applyFont="1" applyFill="1" applyBorder="1" applyAlignment="1">
      <alignment horizontal="left" vertical="center"/>
    </xf>
  </cellXfs>
  <cellStyles count="5">
    <cellStyle name="Comma" xfId="1" builtinId="3"/>
    <cellStyle name="Currency [0]" xfId="2" builtinId="7"/>
    <cellStyle name="Hyperlink" xfId="4" builtinId="8"/>
    <cellStyle name="Normal" xfId="0" builtinId="0"/>
    <cellStyle name="Normal 2" xfId="3" xr:uid="{CE28F0F4-48AB-4AF2-A905-6FD0B90A06B2}"/>
  </cellStyles>
  <dxfs count="4">
    <dxf>
      <fill>
        <patternFill>
          <bgColor theme="8" tint="0.7999816888943144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Kusen 1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Tabel!$F$4:$F$10</c:f>
              <c:numCache>
                <c:formatCode>0.000</c:formatCode>
                <c:ptCount val="7"/>
                <c:pt idx="0">
                  <c:v>-2.5528846153846132</c:v>
                </c:pt>
                <c:pt idx="1">
                  <c:v>-2.5528846153846132</c:v>
                </c:pt>
                <c:pt idx="2">
                  <c:v>-21.841346153846153</c:v>
                </c:pt>
                <c:pt idx="3">
                  <c:v>-21.841346153846153</c:v>
                </c:pt>
                <c:pt idx="4">
                  <c:v>21.841346153846153</c:v>
                </c:pt>
                <c:pt idx="5">
                  <c:v>21.841346153846153</c:v>
                </c:pt>
                <c:pt idx="6">
                  <c:v>-2.5528846153846132</c:v>
                </c:pt>
              </c:numCache>
            </c:numRef>
          </c:xVal>
          <c:yVal>
            <c:numRef>
              <c:f>Tabel!$G$4:$G$10</c:f>
              <c:numCache>
                <c:formatCode>0.000</c:formatCode>
                <c:ptCount val="7"/>
                <c:pt idx="0">
                  <c:v>-29.5</c:v>
                </c:pt>
                <c:pt idx="1">
                  <c:v>-9.0769230769230802</c:v>
                </c:pt>
                <c:pt idx="2">
                  <c:v>-9.0769230769230802</c:v>
                </c:pt>
                <c:pt idx="3">
                  <c:v>29.5</c:v>
                </c:pt>
                <c:pt idx="4">
                  <c:v>29.5</c:v>
                </c:pt>
                <c:pt idx="5">
                  <c:v>-29.5</c:v>
                </c:pt>
                <c:pt idx="6">
                  <c:v>-29.5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2F-4CE6-8A6B-714B29D7A76A}"/>
            </c:ext>
          </c:extLst>
        </c:ser>
        <c:ser>
          <c:idx val="1"/>
          <c:order val="1"/>
          <c:tx>
            <c:v>Kusen 2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Tabel!$F$11:$F$15</c:f>
              <c:numCache>
                <c:formatCode>0.000</c:formatCode>
                <c:ptCount val="5"/>
                <c:pt idx="0">
                  <c:v>-19.572115384615387</c:v>
                </c:pt>
                <c:pt idx="1">
                  <c:v>-19.572115384615387</c:v>
                </c:pt>
                <c:pt idx="2">
                  <c:v>-2.5528846153846132</c:v>
                </c:pt>
                <c:pt idx="3">
                  <c:v>-2.5528846153846132</c:v>
                </c:pt>
                <c:pt idx="4">
                  <c:v>-19.572115384615387</c:v>
                </c:pt>
              </c:numCache>
            </c:numRef>
          </c:xVal>
          <c:yVal>
            <c:numRef>
              <c:f>Tabel!$G$11:$G$15</c:f>
              <c:numCache>
                <c:formatCode>0.000</c:formatCode>
                <c:ptCount val="5"/>
                <c:pt idx="0">
                  <c:v>-6.8076923076923102</c:v>
                </c:pt>
                <c:pt idx="1">
                  <c:v>27.230769230769226</c:v>
                </c:pt>
                <c:pt idx="2">
                  <c:v>27.230769230769226</c:v>
                </c:pt>
                <c:pt idx="3">
                  <c:v>-6.8076923076923102</c:v>
                </c:pt>
                <c:pt idx="4">
                  <c:v>-6.8076923076923102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72F-4CE6-8A6B-714B29D7A76A}"/>
            </c:ext>
          </c:extLst>
        </c:ser>
        <c:ser>
          <c:idx val="2"/>
          <c:order val="2"/>
          <c:tx>
            <c:v>Kusen 3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Tabel!$F$16:$F$19</c:f>
              <c:numCache>
                <c:formatCode>0.000</c:formatCode>
                <c:ptCount val="4"/>
                <c:pt idx="0">
                  <c:v>-0.28365384615384315</c:v>
                </c:pt>
                <c:pt idx="1">
                  <c:v>-0.28365384615384315</c:v>
                </c:pt>
                <c:pt idx="2">
                  <c:v>19.572115384615387</c:v>
                </c:pt>
                <c:pt idx="3">
                  <c:v>19.572115384615387</c:v>
                </c:pt>
              </c:numCache>
            </c:numRef>
          </c:xVal>
          <c:yVal>
            <c:numRef>
              <c:f>Tabel!$G$16:$G$19</c:f>
              <c:numCache>
                <c:formatCode>0.000</c:formatCode>
                <c:ptCount val="4"/>
                <c:pt idx="0">
                  <c:v>-29.5</c:v>
                </c:pt>
                <c:pt idx="1">
                  <c:v>27.230769230769226</c:v>
                </c:pt>
                <c:pt idx="2">
                  <c:v>27.230769230769226</c:v>
                </c:pt>
                <c:pt idx="3">
                  <c:v>-29.5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72F-4CE6-8A6B-714B29D7A76A}"/>
            </c:ext>
          </c:extLst>
        </c:ser>
        <c:ser>
          <c:idx val="3"/>
          <c:order val="3"/>
          <c:tx>
            <c:v>Pintu 1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Tabel!$F$20:$F$23</c:f>
              <c:numCache>
                <c:formatCode>0.000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19.28846153846154</c:v>
                </c:pt>
                <c:pt idx="3">
                  <c:v>19.28846153846154</c:v>
                </c:pt>
              </c:numCache>
            </c:numRef>
          </c:xVal>
          <c:yVal>
            <c:numRef>
              <c:f>Tabel!$G$20:$G$23</c:f>
              <c:numCache>
                <c:formatCode>0.000</c:formatCode>
                <c:ptCount val="4"/>
                <c:pt idx="0">
                  <c:v>-29.5</c:v>
                </c:pt>
                <c:pt idx="1">
                  <c:v>26.94711538461538</c:v>
                </c:pt>
                <c:pt idx="2">
                  <c:v>26.94711538461538</c:v>
                </c:pt>
                <c:pt idx="3">
                  <c:v>-29.5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72F-4CE6-8A6B-714B29D7A76A}"/>
            </c:ext>
          </c:extLst>
        </c:ser>
        <c:ser>
          <c:idx val="4"/>
          <c:order val="4"/>
          <c:tx>
            <c:v>Pintu 2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Tabel!$F$24:$F$28</c:f>
              <c:numCache>
                <c:formatCode>0.000</c:formatCode>
                <c:ptCount val="5"/>
                <c:pt idx="0">
                  <c:v>3.6875000000000036</c:v>
                </c:pt>
                <c:pt idx="1">
                  <c:v>3.6875000000000036</c:v>
                </c:pt>
                <c:pt idx="2">
                  <c:v>15.60096153846154</c:v>
                </c:pt>
                <c:pt idx="3">
                  <c:v>15.60096153846154</c:v>
                </c:pt>
                <c:pt idx="4">
                  <c:v>3.6875000000000036</c:v>
                </c:pt>
              </c:numCache>
            </c:numRef>
          </c:xVal>
          <c:yVal>
            <c:numRef>
              <c:f>Tabel!$G$24:$G$28</c:f>
              <c:numCache>
                <c:formatCode>0.000</c:formatCode>
                <c:ptCount val="5"/>
                <c:pt idx="0">
                  <c:v>-24.96153846153846</c:v>
                </c:pt>
                <c:pt idx="1">
                  <c:v>22.692307692307693</c:v>
                </c:pt>
                <c:pt idx="2">
                  <c:v>22.692307692307693</c:v>
                </c:pt>
                <c:pt idx="3">
                  <c:v>-24.96153846153846</c:v>
                </c:pt>
                <c:pt idx="4">
                  <c:v>-24.96153846153846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72F-4CE6-8A6B-714B29D7A76A}"/>
            </c:ext>
          </c:extLst>
        </c:ser>
        <c:ser>
          <c:idx val="5"/>
          <c:order val="5"/>
          <c:tx>
            <c:v>Pintu 3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Tabel!$F$29:$F$31</c:f>
              <c:numCache>
                <c:formatCode>0.000</c:formatCode>
                <c:ptCount val="3"/>
                <c:pt idx="0">
                  <c:v>3.6875000000000036</c:v>
                </c:pt>
                <c:pt idx="1">
                  <c:v>3.4038461538461569</c:v>
                </c:pt>
                <c:pt idx="2">
                  <c:v>3.4038461538461569</c:v>
                </c:pt>
              </c:numCache>
            </c:numRef>
          </c:xVal>
          <c:yVal>
            <c:numRef>
              <c:f>Tabel!$G$29:$G$31</c:f>
              <c:numCache>
                <c:formatCode>0.000</c:formatCode>
                <c:ptCount val="3"/>
                <c:pt idx="0">
                  <c:v>-24.96153846153846</c:v>
                </c:pt>
                <c:pt idx="1">
                  <c:v>-25.245192307692307</c:v>
                </c:pt>
                <c:pt idx="2">
                  <c:v>-29.5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72F-4CE6-8A6B-714B29D7A76A}"/>
            </c:ext>
          </c:extLst>
        </c:ser>
        <c:ser>
          <c:idx val="6"/>
          <c:order val="6"/>
          <c:tx>
            <c:v>Pintu 4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Tabel!$F$32:$F$34</c:f>
              <c:numCache>
                <c:formatCode>0.000</c:formatCode>
                <c:ptCount val="3"/>
                <c:pt idx="0">
                  <c:v>15.60096153846154</c:v>
                </c:pt>
                <c:pt idx="1">
                  <c:v>15.884615384615387</c:v>
                </c:pt>
                <c:pt idx="2">
                  <c:v>15.884615384615387</c:v>
                </c:pt>
              </c:numCache>
            </c:numRef>
          </c:xVal>
          <c:yVal>
            <c:numRef>
              <c:f>Tabel!$G$32:$G$34</c:f>
              <c:numCache>
                <c:formatCode>0.000</c:formatCode>
                <c:ptCount val="3"/>
                <c:pt idx="0">
                  <c:v>-24.96153846153846</c:v>
                </c:pt>
                <c:pt idx="1">
                  <c:v>-25.245192307692307</c:v>
                </c:pt>
                <c:pt idx="2">
                  <c:v>-29.5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72F-4CE6-8A6B-714B29D7A76A}"/>
            </c:ext>
          </c:extLst>
        </c:ser>
        <c:ser>
          <c:idx val="7"/>
          <c:order val="7"/>
          <c:tx>
            <c:v>Pintu 5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Tabel!$F$35:$F$37</c:f>
              <c:numCache>
                <c:formatCode>0.000</c:formatCode>
                <c:ptCount val="3"/>
                <c:pt idx="0">
                  <c:v>3.6875000000000036</c:v>
                </c:pt>
                <c:pt idx="1">
                  <c:v>3.4038461538461569</c:v>
                </c:pt>
                <c:pt idx="2">
                  <c:v>3.4038461538461569</c:v>
                </c:pt>
              </c:numCache>
            </c:numRef>
          </c:xVal>
          <c:yVal>
            <c:numRef>
              <c:f>Tabel!$G$35:$G$37</c:f>
              <c:numCache>
                <c:formatCode>0.000</c:formatCode>
                <c:ptCount val="3"/>
                <c:pt idx="0">
                  <c:v>22.692307692307693</c:v>
                </c:pt>
                <c:pt idx="1">
                  <c:v>22.97596153846154</c:v>
                </c:pt>
                <c:pt idx="2">
                  <c:v>26.94711538461538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72F-4CE6-8A6B-714B29D7A76A}"/>
            </c:ext>
          </c:extLst>
        </c:ser>
        <c:ser>
          <c:idx val="8"/>
          <c:order val="8"/>
          <c:tx>
            <c:v>Pintu 6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Tabel!$F$38:$F$40</c:f>
              <c:numCache>
                <c:formatCode>0.000</c:formatCode>
                <c:ptCount val="3"/>
                <c:pt idx="0">
                  <c:v>15.60096153846154</c:v>
                </c:pt>
                <c:pt idx="1">
                  <c:v>15.884615384615387</c:v>
                </c:pt>
                <c:pt idx="2">
                  <c:v>15.884615384615387</c:v>
                </c:pt>
              </c:numCache>
            </c:numRef>
          </c:xVal>
          <c:yVal>
            <c:numRef>
              <c:f>Tabel!$G$38:$G$40</c:f>
              <c:numCache>
                <c:formatCode>0.000</c:formatCode>
                <c:ptCount val="3"/>
                <c:pt idx="0">
                  <c:v>22.692307692307693</c:v>
                </c:pt>
                <c:pt idx="1">
                  <c:v>22.97596153846154</c:v>
                </c:pt>
                <c:pt idx="2">
                  <c:v>26.94711538461538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72F-4CE6-8A6B-714B29D7A76A}"/>
            </c:ext>
          </c:extLst>
        </c:ser>
        <c:ser>
          <c:idx val="9"/>
          <c:order val="9"/>
          <c:tx>
            <c:v>Gagang 1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Tabel!$F$41:$F$45</c:f>
              <c:numCache>
                <c:formatCode>0.000</c:formatCode>
                <c:ptCount val="5"/>
                <c:pt idx="0">
                  <c:v>16.168269230769226</c:v>
                </c:pt>
                <c:pt idx="1">
                  <c:v>16.168269230769226</c:v>
                </c:pt>
                <c:pt idx="2">
                  <c:v>17.870192307692307</c:v>
                </c:pt>
                <c:pt idx="3">
                  <c:v>17.870192307692307</c:v>
                </c:pt>
                <c:pt idx="4">
                  <c:v>16.168269230769226</c:v>
                </c:pt>
              </c:numCache>
            </c:numRef>
          </c:xVal>
          <c:yVal>
            <c:numRef>
              <c:f>Tabel!$G$41:$G$45</c:f>
              <c:numCache>
                <c:formatCode>0.000</c:formatCode>
                <c:ptCount val="5"/>
                <c:pt idx="0">
                  <c:v>-1.1346153846153868</c:v>
                </c:pt>
                <c:pt idx="1">
                  <c:v>4.538461538461533</c:v>
                </c:pt>
                <c:pt idx="2">
                  <c:v>4.538461538461533</c:v>
                </c:pt>
                <c:pt idx="3">
                  <c:v>-1.1346153846153868</c:v>
                </c:pt>
                <c:pt idx="4">
                  <c:v>-1.1346153846153868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72F-4CE6-8A6B-714B29D7A76A}"/>
            </c:ext>
          </c:extLst>
        </c:ser>
        <c:ser>
          <c:idx val="10"/>
          <c:order val="10"/>
          <c:tx>
            <c:v>Gagang 2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Tabel!$F$46:$F$50</c:f>
              <c:numCache>
                <c:formatCode>0.000</c:formatCode>
                <c:ptCount val="5"/>
                <c:pt idx="0">
                  <c:v>12.480769230769234</c:v>
                </c:pt>
                <c:pt idx="1">
                  <c:v>12.480769230769234</c:v>
                </c:pt>
                <c:pt idx="2">
                  <c:v>17.58653846153846</c:v>
                </c:pt>
                <c:pt idx="3">
                  <c:v>17.58653846153846</c:v>
                </c:pt>
                <c:pt idx="4">
                  <c:v>12.480769230769234</c:v>
                </c:pt>
              </c:numCache>
            </c:numRef>
          </c:xVal>
          <c:yVal>
            <c:numRef>
              <c:f>Tabel!$G$46:$G$50</c:f>
              <c:numCache>
                <c:formatCode>0.000</c:formatCode>
                <c:ptCount val="5"/>
                <c:pt idx="0">
                  <c:v>2.6947115384615401</c:v>
                </c:pt>
                <c:pt idx="1">
                  <c:v>3.4038461538461533</c:v>
                </c:pt>
                <c:pt idx="2">
                  <c:v>3.4038461538461533</c:v>
                </c:pt>
                <c:pt idx="3">
                  <c:v>2.6947115384615401</c:v>
                </c:pt>
                <c:pt idx="4">
                  <c:v>2.6947115384615401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172F-4CE6-8A6B-714B29D7A76A}"/>
            </c:ext>
          </c:extLst>
        </c:ser>
        <c:ser>
          <c:idx val="11"/>
          <c:order val="11"/>
          <c:tx>
            <c:v>Jendela 1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Tabel!$F$52:$F$56</c:f>
              <c:numCache>
                <c:formatCode>0.000</c:formatCode>
                <c:ptCount val="5"/>
                <c:pt idx="0">
                  <c:v>-19.28846153846154</c:v>
                </c:pt>
                <c:pt idx="1">
                  <c:v>-19.28846153846154</c:v>
                </c:pt>
                <c:pt idx="2">
                  <c:v>-2.8365384615384599</c:v>
                </c:pt>
                <c:pt idx="3">
                  <c:v>-2.8365384615384599</c:v>
                </c:pt>
                <c:pt idx="4">
                  <c:v>-19.28846153846154</c:v>
                </c:pt>
              </c:numCache>
            </c:numRef>
          </c:xVal>
          <c:yVal>
            <c:numRef>
              <c:f>Tabel!$G$52:$G$56</c:f>
              <c:numCache>
                <c:formatCode>0.000</c:formatCode>
                <c:ptCount val="5"/>
                <c:pt idx="0">
                  <c:v>-6.5240384615384635</c:v>
                </c:pt>
                <c:pt idx="1">
                  <c:v>26.94711538461538</c:v>
                </c:pt>
                <c:pt idx="2">
                  <c:v>26.94711538461538</c:v>
                </c:pt>
                <c:pt idx="3">
                  <c:v>-6.5240384615384635</c:v>
                </c:pt>
                <c:pt idx="4">
                  <c:v>-6.5240384615384635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72F-4CE6-8A6B-714B29D7A76A}"/>
            </c:ext>
          </c:extLst>
        </c:ser>
        <c:ser>
          <c:idx val="12"/>
          <c:order val="12"/>
          <c:tx>
            <c:v>Jendela 2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Tabel!$F$57:$F$61</c:f>
              <c:numCache>
                <c:formatCode>0.000</c:formatCode>
                <c:ptCount val="5"/>
                <c:pt idx="0">
                  <c:v>-17.870192307692307</c:v>
                </c:pt>
                <c:pt idx="1">
                  <c:v>-17.870192307692307</c:v>
                </c:pt>
                <c:pt idx="2">
                  <c:v>-4.2548076923076898</c:v>
                </c:pt>
                <c:pt idx="3">
                  <c:v>-4.2548076923076898</c:v>
                </c:pt>
                <c:pt idx="4">
                  <c:v>-17.870192307692307</c:v>
                </c:pt>
              </c:numCache>
            </c:numRef>
          </c:xVal>
          <c:yVal>
            <c:numRef>
              <c:f>Tabel!$G$57:$G$61</c:f>
              <c:numCache>
                <c:formatCode>0.000</c:formatCode>
                <c:ptCount val="5"/>
                <c:pt idx="0">
                  <c:v>-3.9711538461538503</c:v>
                </c:pt>
                <c:pt idx="1">
                  <c:v>24.394230769230766</c:v>
                </c:pt>
                <c:pt idx="2">
                  <c:v>24.394230769230766</c:v>
                </c:pt>
                <c:pt idx="3">
                  <c:v>-3.9711538461538503</c:v>
                </c:pt>
                <c:pt idx="4">
                  <c:v>-3.9711538461538503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172F-4CE6-8A6B-714B29D7A76A}"/>
            </c:ext>
          </c:extLst>
        </c:ser>
        <c:ser>
          <c:idx val="13"/>
          <c:order val="13"/>
          <c:tx>
            <c:v>Kusen 3A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Tabel!$F$63:$F$67</c:f>
              <c:numCache>
                <c:formatCode>0.000</c:formatCode>
                <c:ptCount val="5"/>
                <c:pt idx="0">
                  <c:v>-11.629807692307693</c:v>
                </c:pt>
                <c:pt idx="1">
                  <c:v>-11.629807692307693</c:v>
                </c:pt>
                <c:pt idx="2">
                  <c:v>-10.495192307692308</c:v>
                </c:pt>
                <c:pt idx="3">
                  <c:v>-10.495192307692308</c:v>
                </c:pt>
                <c:pt idx="4">
                  <c:v>-11.629807692307693</c:v>
                </c:pt>
              </c:numCache>
            </c:numRef>
          </c:xVal>
          <c:yVal>
            <c:numRef>
              <c:f>Tabel!$G$63:$G$67</c:f>
              <c:numCache>
                <c:formatCode>0.000</c:formatCode>
                <c:ptCount val="5"/>
                <c:pt idx="0">
                  <c:v>-3.9711538461538503</c:v>
                </c:pt>
                <c:pt idx="1">
                  <c:v>24.394230769230766</c:v>
                </c:pt>
                <c:pt idx="2">
                  <c:v>24.394230769230766</c:v>
                </c:pt>
                <c:pt idx="3">
                  <c:v>-3.9711538461538503</c:v>
                </c:pt>
                <c:pt idx="4">
                  <c:v>-3.9711538461538503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172F-4CE6-8A6B-714B29D7A76A}"/>
            </c:ext>
          </c:extLst>
        </c:ser>
        <c:ser>
          <c:idx val="14"/>
          <c:order val="14"/>
          <c:tx>
            <c:v>Kusen 3B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Tabel!$F$69:$F$73</c:f>
              <c:numCache>
                <c:formatCode>0.000</c:formatCode>
                <c:ptCount val="5"/>
                <c:pt idx="0">
                  <c:v>14164.254807692309</c:v>
                </c:pt>
                <c:pt idx="1">
                  <c:v>14164.254807692309</c:v>
                </c:pt>
                <c:pt idx="2">
                  <c:v>14165.389423076924</c:v>
                </c:pt>
                <c:pt idx="3">
                  <c:v>14165.389423076924</c:v>
                </c:pt>
                <c:pt idx="4">
                  <c:v>14164.254807692309</c:v>
                </c:pt>
              </c:numCache>
            </c:numRef>
          </c:xVal>
          <c:yVal>
            <c:numRef>
              <c:f>Tabel!$G$69:$G$73</c:f>
              <c:numCache>
                <c:formatCode>0.000</c:formatCode>
                <c:ptCount val="5"/>
                <c:pt idx="0">
                  <c:v>-3.9711538461538503</c:v>
                </c:pt>
                <c:pt idx="1">
                  <c:v>24.394230769230766</c:v>
                </c:pt>
                <c:pt idx="2">
                  <c:v>24.394230769230766</c:v>
                </c:pt>
                <c:pt idx="3">
                  <c:v>-3.9711538461538503</c:v>
                </c:pt>
                <c:pt idx="4">
                  <c:v>-3.9711538461538503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172F-4CE6-8A6B-714B29D7A76A}"/>
            </c:ext>
          </c:extLst>
        </c:ser>
        <c:ser>
          <c:idx val="15"/>
          <c:order val="15"/>
          <c:tx>
            <c:v>Kusen 3C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Tabel!$F$75:$F$79</c:f>
              <c:numCache>
                <c:formatCode>0.000</c:formatCode>
                <c:ptCount val="5"/>
                <c:pt idx="0">
                  <c:v>14164.254807692309</c:v>
                </c:pt>
                <c:pt idx="1">
                  <c:v>14164.254807692309</c:v>
                </c:pt>
                <c:pt idx="2">
                  <c:v>14165.389423076924</c:v>
                </c:pt>
                <c:pt idx="3">
                  <c:v>14165.389423076924</c:v>
                </c:pt>
                <c:pt idx="4">
                  <c:v>14164.254807692309</c:v>
                </c:pt>
              </c:numCache>
            </c:numRef>
          </c:xVal>
          <c:yVal>
            <c:numRef>
              <c:f>Tabel!$G$75:$G$79</c:f>
              <c:numCache>
                <c:formatCode>0.000</c:formatCode>
                <c:ptCount val="5"/>
                <c:pt idx="0">
                  <c:v>-3.9711538461538503</c:v>
                </c:pt>
                <c:pt idx="1">
                  <c:v>24.394230769230766</c:v>
                </c:pt>
                <c:pt idx="2">
                  <c:v>24.394230769230766</c:v>
                </c:pt>
                <c:pt idx="3">
                  <c:v>-3.9711538461538503</c:v>
                </c:pt>
                <c:pt idx="4">
                  <c:v>-3.9711538461538503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172F-4CE6-8A6B-714B29D7A76A}"/>
            </c:ext>
          </c:extLst>
        </c:ser>
        <c:ser>
          <c:idx val="16"/>
          <c:order val="16"/>
          <c:tx>
            <c:v>Kusen 4a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Tabel!$F$81:$F$85</c:f>
              <c:numCache>
                <c:formatCode>0.000</c:formatCode>
                <c:ptCount val="5"/>
                <c:pt idx="0">
                  <c:v>-17.870192307692307</c:v>
                </c:pt>
                <c:pt idx="1">
                  <c:v>-17.870192307692307</c:v>
                </c:pt>
                <c:pt idx="2">
                  <c:v>-4.2548076923076898</c:v>
                </c:pt>
                <c:pt idx="3">
                  <c:v>-4.2548076923076898</c:v>
                </c:pt>
                <c:pt idx="4">
                  <c:v>-17.870192307692307</c:v>
                </c:pt>
              </c:numCache>
            </c:numRef>
          </c:xVal>
          <c:yVal>
            <c:numRef>
              <c:f>Tabel!$G$81:$G$85</c:f>
              <c:numCache>
                <c:formatCode>0.000</c:formatCode>
                <c:ptCount val="5"/>
                <c:pt idx="0">
                  <c:v>9.6442307692307594</c:v>
                </c:pt>
                <c:pt idx="1">
                  <c:v>10.778846153846153</c:v>
                </c:pt>
                <c:pt idx="2">
                  <c:v>10.778846153846153</c:v>
                </c:pt>
                <c:pt idx="3">
                  <c:v>9.6442307692307594</c:v>
                </c:pt>
                <c:pt idx="4">
                  <c:v>9.6442307692307594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172F-4CE6-8A6B-714B29D7A76A}"/>
            </c:ext>
          </c:extLst>
        </c:ser>
        <c:ser>
          <c:idx val="17"/>
          <c:order val="17"/>
          <c:tx>
            <c:v>Kusen 4b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Tabel!$F$87:$F$91</c:f>
              <c:numCache>
                <c:formatCode>0.000</c:formatCode>
                <c:ptCount val="5"/>
                <c:pt idx="0">
                  <c:v>-17.870192307692307</c:v>
                </c:pt>
                <c:pt idx="1">
                  <c:v>-17.870192307692307</c:v>
                </c:pt>
                <c:pt idx="2">
                  <c:v>-4.2548076923076898</c:v>
                </c:pt>
                <c:pt idx="3">
                  <c:v>-4.2548076923076898</c:v>
                </c:pt>
                <c:pt idx="4">
                  <c:v>-17.870192307692307</c:v>
                </c:pt>
              </c:numCache>
            </c:numRef>
          </c:xVal>
          <c:yVal>
            <c:numRef>
              <c:f>Tabel!$G$87:$G$91</c:f>
              <c:numCache>
                <c:formatCode>0.000</c:formatCode>
                <c:ptCount val="5"/>
                <c:pt idx="0">
                  <c:v>14178.153846153846</c:v>
                </c:pt>
                <c:pt idx="1">
                  <c:v>14179.288461538463</c:v>
                </c:pt>
                <c:pt idx="2">
                  <c:v>14179.288461538463</c:v>
                </c:pt>
                <c:pt idx="3">
                  <c:v>14178.153846153846</c:v>
                </c:pt>
                <c:pt idx="4">
                  <c:v>14178.153846153846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172F-4CE6-8A6B-714B29D7A76A}"/>
            </c:ext>
          </c:extLst>
        </c:ser>
        <c:ser>
          <c:idx val="18"/>
          <c:order val="18"/>
          <c:tx>
            <c:v>Kusen 4c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Tabel!$F$93:$F$97</c:f>
              <c:numCache>
                <c:formatCode>0.000</c:formatCode>
                <c:ptCount val="5"/>
                <c:pt idx="0">
                  <c:v>-17.870192307692307</c:v>
                </c:pt>
                <c:pt idx="1">
                  <c:v>-17.870192307692307</c:v>
                </c:pt>
                <c:pt idx="2">
                  <c:v>-4.2548076923076898</c:v>
                </c:pt>
                <c:pt idx="3">
                  <c:v>-4.2548076923076898</c:v>
                </c:pt>
                <c:pt idx="4">
                  <c:v>-17.870192307692307</c:v>
                </c:pt>
              </c:numCache>
            </c:numRef>
          </c:xVal>
          <c:yVal>
            <c:numRef>
              <c:f>Tabel!$G$93:$G$97</c:f>
              <c:numCache>
                <c:formatCode>0.000</c:formatCode>
                <c:ptCount val="5"/>
                <c:pt idx="0">
                  <c:v>14178.153846153846</c:v>
                </c:pt>
                <c:pt idx="1">
                  <c:v>14179.288461538463</c:v>
                </c:pt>
                <c:pt idx="2">
                  <c:v>14179.288461538463</c:v>
                </c:pt>
                <c:pt idx="3">
                  <c:v>14178.153846153846</c:v>
                </c:pt>
                <c:pt idx="4">
                  <c:v>14178.153846153846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172F-4CE6-8A6B-714B29D7A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333240"/>
        <c:axId val="602334224"/>
      </c:scatterChart>
      <c:valAx>
        <c:axId val="602333240"/>
        <c:scaling>
          <c:orientation val="minMax"/>
          <c:max val="30"/>
          <c:min val="-30"/>
        </c:scaling>
        <c:delete val="1"/>
        <c:axPos val="b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602334224"/>
        <c:crosses val="autoZero"/>
        <c:crossBetween val="midCat"/>
        <c:majorUnit val="5"/>
      </c:valAx>
      <c:valAx>
        <c:axId val="602334224"/>
        <c:scaling>
          <c:orientation val="minMax"/>
          <c:max val="30"/>
          <c:min val="-30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602333240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Kusen 1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Tabel!$F$4:$F$10</c:f>
              <c:numCache>
                <c:formatCode>0.000</c:formatCode>
                <c:ptCount val="7"/>
                <c:pt idx="0">
                  <c:v>-2.5528846153846132</c:v>
                </c:pt>
                <c:pt idx="1">
                  <c:v>-2.5528846153846132</c:v>
                </c:pt>
                <c:pt idx="2">
                  <c:v>-21.841346153846153</c:v>
                </c:pt>
                <c:pt idx="3">
                  <c:v>-21.841346153846153</c:v>
                </c:pt>
                <c:pt idx="4">
                  <c:v>21.841346153846153</c:v>
                </c:pt>
                <c:pt idx="5">
                  <c:v>21.841346153846153</c:v>
                </c:pt>
                <c:pt idx="6">
                  <c:v>-2.5528846153846132</c:v>
                </c:pt>
              </c:numCache>
            </c:numRef>
          </c:xVal>
          <c:yVal>
            <c:numRef>
              <c:f>Tabel!$G$4:$G$10</c:f>
              <c:numCache>
                <c:formatCode>0.000</c:formatCode>
                <c:ptCount val="7"/>
                <c:pt idx="0">
                  <c:v>-29.5</c:v>
                </c:pt>
                <c:pt idx="1">
                  <c:v>-9.0769230769230802</c:v>
                </c:pt>
                <c:pt idx="2">
                  <c:v>-9.0769230769230802</c:v>
                </c:pt>
                <c:pt idx="3">
                  <c:v>29.5</c:v>
                </c:pt>
                <c:pt idx="4">
                  <c:v>29.5</c:v>
                </c:pt>
                <c:pt idx="5">
                  <c:v>-29.5</c:v>
                </c:pt>
                <c:pt idx="6">
                  <c:v>-29.5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C9-48F8-A73B-4DAD9DD01A2C}"/>
            </c:ext>
          </c:extLst>
        </c:ser>
        <c:ser>
          <c:idx val="1"/>
          <c:order val="1"/>
          <c:tx>
            <c:v>Kusen 2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Tabel!$F$11:$F$15</c:f>
              <c:numCache>
                <c:formatCode>0.000</c:formatCode>
                <c:ptCount val="5"/>
                <c:pt idx="0">
                  <c:v>-19.572115384615387</c:v>
                </c:pt>
                <c:pt idx="1">
                  <c:v>-19.572115384615387</c:v>
                </c:pt>
                <c:pt idx="2">
                  <c:v>-2.5528846153846132</c:v>
                </c:pt>
                <c:pt idx="3">
                  <c:v>-2.5528846153846132</c:v>
                </c:pt>
                <c:pt idx="4">
                  <c:v>-19.572115384615387</c:v>
                </c:pt>
              </c:numCache>
            </c:numRef>
          </c:xVal>
          <c:yVal>
            <c:numRef>
              <c:f>Tabel!$G$11:$G$15</c:f>
              <c:numCache>
                <c:formatCode>0.000</c:formatCode>
                <c:ptCount val="5"/>
                <c:pt idx="0">
                  <c:v>-6.8076923076923102</c:v>
                </c:pt>
                <c:pt idx="1">
                  <c:v>27.230769230769226</c:v>
                </c:pt>
                <c:pt idx="2">
                  <c:v>27.230769230769226</c:v>
                </c:pt>
                <c:pt idx="3">
                  <c:v>-6.8076923076923102</c:v>
                </c:pt>
                <c:pt idx="4">
                  <c:v>-6.8076923076923102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C9-48F8-A73B-4DAD9DD01A2C}"/>
            </c:ext>
          </c:extLst>
        </c:ser>
        <c:ser>
          <c:idx val="2"/>
          <c:order val="2"/>
          <c:tx>
            <c:v>Kusen 3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Tabel!$F$16:$F$19</c:f>
              <c:numCache>
                <c:formatCode>0.000</c:formatCode>
                <c:ptCount val="4"/>
                <c:pt idx="0">
                  <c:v>-0.28365384615384315</c:v>
                </c:pt>
                <c:pt idx="1">
                  <c:v>-0.28365384615384315</c:v>
                </c:pt>
                <c:pt idx="2">
                  <c:v>19.572115384615387</c:v>
                </c:pt>
                <c:pt idx="3">
                  <c:v>19.572115384615387</c:v>
                </c:pt>
              </c:numCache>
            </c:numRef>
          </c:xVal>
          <c:yVal>
            <c:numRef>
              <c:f>Tabel!$G$16:$G$19</c:f>
              <c:numCache>
                <c:formatCode>0.000</c:formatCode>
                <c:ptCount val="4"/>
                <c:pt idx="0">
                  <c:v>-29.5</c:v>
                </c:pt>
                <c:pt idx="1">
                  <c:v>27.230769230769226</c:v>
                </c:pt>
                <c:pt idx="2">
                  <c:v>27.230769230769226</c:v>
                </c:pt>
                <c:pt idx="3">
                  <c:v>-29.5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DC9-48F8-A73B-4DAD9DD01A2C}"/>
            </c:ext>
          </c:extLst>
        </c:ser>
        <c:ser>
          <c:idx val="3"/>
          <c:order val="3"/>
          <c:tx>
            <c:v>Pintu 1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Tabel!$F$20:$F$23</c:f>
              <c:numCache>
                <c:formatCode>0.000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19.28846153846154</c:v>
                </c:pt>
                <c:pt idx="3">
                  <c:v>19.28846153846154</c:v>
                </c:pt>
              </c:numCache>
            </c:numRef>
          </c:xVal>
          <c:yVal>
            <c:numRef>
              <c:f>Tabel!$G$20:$G$23</c:f>
              <c:numCache>
                <c:formatCode>0.000</c:formatCode>
                <c:ptCount val="4"/>
                <c:pt idx="0">
                  <c:v>-29.5</c:v>
                </c:pt>
                <c:pt idx="1">
                  <c:v>26.94711538461538</c:v>
                </c:pt>
                <c:pt idx="2">
                  <c:v>26.94711538461538</c:v>
                </c:pt>
                <c:pt idx="3">
                  <c:v>-29.5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DC9-48F8-A73B-4DAD9DD01A2C}"/>
            </c:ext>
          </c:extLst>
        </c:ser>
        <c:ser>
          <c:idx val="4"/>
          <c:order val="4"/>
          <c:tx>
            <c:v>Pintu 2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Tabel!$F$24:$F$28</c:f>
              <c:numCache>
                <c:formatCode>0.000</c:formatCode>
                <c:ptCount val="5"/>
                <c:pt idx="0">
                  <c:v>3.6875000000000036</c:v>
                </c:pt>
                <c:pt idx="1">
                  <c:v>3.6875000000000036</c:v>
                </c:pt>
                <c:pt idx="2">
                  <c:v>15.60096153846154</c:v>
                </c:pt>
                <c:pt idx="3">
                  <c:v>15.60096153846154</c:v>
                </c:pt>
                <c:pt idx="4">
                  <c:v>3.6875000000000036</c:v>
                </c:pt>
              </c:numCache>
            </c:numRef>
          </c:xVal>
          <c:yVal>
            <c:numRef>
              <c:f>Tabel!$G$24:$G$28</c:f>
              <c:numCache>
                <c:formatCode>0.000</c:formatCode>
                <c:ptCount val="5"/>
                <c:pt idx="0">
                  <c:v>-24.96153846153846</c:v>
                </c:pt>
                <c:pt idx="1">
                  <c:v>22.692307692307693</c:v>
                </c:pt>
                <c:pt idx="2">
                  <c:v>22.692307692307693</c:v>
                </c:pt>
                <c:pt idx="3">
                  <c:v>-24.96153846153846</c:v>
                </c:pt>
                <c:pt idx="4">
                  <c:v>-24.96153846153846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DC9-48F8-A73B-4DAD9DD01A2C}"/>
            </c:ext>
          </c:extLst>
        </c:ser>
        <c:ser>
          <c:idx val="5"/>
          <c:order val="5"/>
          <c:tx>
            <c:v>Pintu 3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Tabel!$F$29:$F$31</c:f>
              <c:numCache>
                <c:formatCode>0.000</c:formatCode>
                <c:ptCount val="3"/>
                <c:pt idx="0">
                  <c:v>3.6875000000000036</c:v>
                </c:pt>
                <c:pt idx="1">
                  <c:v>3.4038461538461569</c:v>
                </c:pt>
                <c:pt idx="2">
                  <c:v>3.4038461538461569</c:v>
                </c:pt>
              </c:numCache>
            </c:numRef>
          </c:xVal>
          <c:yVal>
            <c:numRef>
              <c:f>Tabel!$G$29:$G$31</c:f>
              <c:numCache>
                <c:formatCode>0.000</c:formatCode>
                <c:ptCount val="3"/>
                <c:pt idx="0">
                  <c:v>-24.96153846153846</c:v>
                </c:pt>
                <c:pt idx="1">
                  <c:v>-25.245192307692307</c:v>
                </c:pt>
                <c:pt idx="2">
                  <c:v>-29.5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DC9-48F8-A73B-4DAD9DD01A2C}"/>
            </c:ext>
          </c:extLst>
        </c:ser>
        <c:ser>
          <c:idx val="6"/>
          <c:order val="6"/>
          <c:tx>
            <c:v>Pintu 4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Tabel!$F$32:$F$34</c:f>
              <c:numCache>
                <c:formatCode>0.000</c:formatCode>
                <c:ptCount val="3"/>
                <c:pt idx="0">
                  <c:v>15.60096153846154</c:v>
                </c:pt>
                <c:pt idx="1">
                  <c:v>15.884615384615387</c:v>
                </c:pt>
                <c:pt idx="2">
                  <c:v>15.884615384615387</c:v>
                </c:pt>
              </c:numCache>
            </c:numRef>
          </c:xVal>
          <c:yVal>
            <c:numRef>
              <c:f>Tabel!$G$32:$G$34</c:f>
              <c:numCache>
                <c:formatCode>0.000</c:formatCode>
                <c:ptCount val="3"/>
                <c:pt idx="0">
                  <c:v>-24.96153846153846</c:v>
                </c:pt>
                <c:pt idx="1">
                  <c:v>-25.245192307692307</c:v>
                </c:pt>
                <c:pt idx="2">
                  <c:v>-29.5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DC9-48F8-A73B-4DAD9DD01A2C}"/>
            </c:ext>
          </c:extLst>
        </c:ser>
        <c:ser>
          <c:idx val="7"/>
          <c:order val="7"/>
          <c:tx>
            <c:v>Pintu 5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Tabel!$F$35:$F$37</c:f>
              <c:numCache>
                <c:formatCode>0.000</c:formatCode>
                <c:ptCount val="3"/>
                <c:pt idx="0">
                  <c:v>3.6875000000000036</c:v>
                </c:pt>
                <c:pt idx="1">
                  <c:v>3.4038461538461569</c:v>
                </c:pt>
                <c:pt idx="2">
                  <c:v>3.4038461538461569</c:v>
                </c:pt>
              </c:numCache>
            </c:numRef>
          </c:xVal>
          <c:yVal>
            <c:numRef>
              <c:f>Tabel!$G$35:$G$37</c:f>
              <c:numCache>
                <c:formatCode>0.000</c:formatCode>
                <c:ptCount val="3"/>
                <c:pt idx="0">
                  <c:v>22.692307692307693</c:v>
                </c:pt>
                <c:pt idx="1">
                  <c:v>22.97596153846154</c:v>
                </c:pt>
                <c:pt idx="2">
                  <c:v>26.94711538461538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DC9-48F8-A73B-4DAD9DD01A2C}"/>
            </c:ext>
          </c:extLst>
        </c:ser>
        <c:ser>
          <c:idx val="8"/>
          <c:order val="8"/>
          <c:tx>
            <c:v>Pintu 6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Tabel!$F$38:$F$40</c:f>
              <c:numCache>
                <c:formatCode>0.000</c:formatCode>
                <c:ptCount val="3"/>
                <c:pt idx="0">
                  <c:v>15.60096153846154</c:v>
                </c:pt>
                <c:pt idx="1">
                  <c:v>15.884615384615387</c:v>
                </c:pt>
                <c:pt idx="2">
                  <c:v>15.884615384615387</c:v>
                </c:pt>
              </c:numCache>
            </c:numRef>
          </c:xVal>
          <c:yVal>
            <c:numRef>
              <c:f>Tabel!$G$38:$G$40</c:f>
              <c:numCache>
                <c:formatCode>0.000</c:formatCode>
                <c:ptCount val="3"/>
                <c:pt idx="0">
                  <c:v>22.692307692307693</c:v>
                </c:pt>
                <c:pt idx="1">
                  <c:v>22.97596153846154</c:v>
                </c:pt>
                <c:pt idx="2">
                  <c:v>26.94711538461538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DC9-48F8-A73B-4DAD9DD01A2C}"/>
            </c:ext>
          </c:extLst>
        </c:ser>
        <c:ser>
          <c:idx val="9"/>
          <c:order val="9"/>
          <c:tx>
            <c:v>Gagang 1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Tabel!$F$41:$F$45</c:f>
              <c:numCache>
                <c:formatCode>0.000</c:formatCode>
                <c:ptCount val="5"/>
                <c:pt idx="0">
                  <c:v>16.168269230769226</c:v>
                </c:pt>
                <c:pt idx="1">
                  <c:v>16.168269230769226</c:v>
                </c:pt>
                <c:pt idx="2">
                  <c:v>17.870192307692307</c:v>
                </c:pt>
                <c:pt idx="3">
                  <c:v>17.870192307692307</c:v>
                </c:pt>
                <c:pt idx="4">
                  <c:v>16.168269230769226</c:v>
                </c:pt>
              </c:numCache>
            </c:numRef>
          </c:xVal>
          <c:yVal>
            <c:numRef>
              <c:f>Tabel!$G$41:$G$45</c:f>
              <c:numCache>
                <c:formatCode>0.000</c:formatCode>
                <c:ptCount val="5"/>
                <c:pt idx="0">
                  <c:v>-1.1346153846153868</c:v>
                </c:pt>
                <c:pt idx="1">
                  <c:v>4.538461538461533</c:v>
                </c:pt>
                <c:pt idx="2">
                  <c:v>4.538461538461533</c:v>
                </c:pt>
                <c:pt idx="3">
                  <c:v>-1.1346153846153868</c:v>
                </c:pt>
                <c:pt idx="4">
                  <c:v>-1.1346153846153868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DC9-48F8-A73B-4DAD9DD01A2C}"/>
            </c:ext>
          </c:extLst>
        </c:ser>
        <c:ser>
          <c:idx val="10"/>
          <c:order val="10"/>
          <c:tx>
            <c:v>Gagang 2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Tabel!$F$46:$F$50</c:f>
              <c:numCache>
                <c:formatCode>0.000</c:formatCode>
                <c:ptCount val="5"/>
                <c:pt idx="0">
                  <c:v>12.480769230769234</c:v>
                </c:pt>
                <c:pt idx="1">
                  <c:v>12.480769230769234</c:v>
                </c:pt>
                <c:pt idx="2">
                  <c:v>17.58653846153846</c:v>
                </c:pt>
                <c:pt idx="3">
                  <c:v>17.58653846153846</c:v>
                </c:pt>
                <c:pt idx="4">
                  <c:v>12.480769230769234</c:v>
                </c:pt>
              </c:numCache>
            </c:numRef>
          </c:xVal>
          <c:yVal>
            <c:numRef>
              <c:f>Tabel!$G$46:$G$50</c:f>
              <c:numCache>
                <c:formatCode>0.000</c:formatCode>
                <c:ptCount val="5"/>
                <c:pt idx="0">
                  <c:v>2.6947115384615401</c:v>
                </c:pt>
                <c:pt idx="1">
                  <c:v>3.4038461538461533</c:v>
                </c:pt>
                <c:pt idx="2">
                  <c:v>3.4038461538461533</c:v>
                </c:pt>
                <c:pt idx="3">
                  <c:v>2.6947115384615401</c:v>
                </c:pt>
                <c:pt idx="4">
                  <c:v>2.6947115384615401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DC9-48F8-A73B-4DAD9DD01A2C}"/>
            </c:ext>
          </c:extLst>
        </c:ser>
        <c:ser>
          <c:idx val="11"/>
          <c:order val="11"/>
          <c:tx>
            <c:v>Jendela 1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Tabel!$F$52:$F$56</c:f>
              <c:numCache>
                <c:formatCode>0.000</c:formatCode>
                <c:ptCount val="5"/>
                <c:pt idx="0">
                  <c:v>-19.28846153846154</c:v>
                </c:pt>
                <c:pt idx="1">
                  <c:v>-19.28846153846154</c:v>
                </c:pt>
                <c:pt idx="2">
                  <c:v>-2.8365384615384599</c:v>
                </c:pt>
                <c:pt idx="3">
                  <c:v>-2.8365384615384599</c:v>
                </c:pt>
                <c:pt idx="4">
                  <c:v>-19.28846153846154</c:v>
                </c:pt>
              </c:numCache>
            </c:numRef>
          </c:xVal>
          <c:yVal>
            <c:numRef>
              <c:f>Tabel!$G$52:$G$56</c:f>
              <c:numCache>
                <c:formatCode>0.000</c:formatCode>
                <c:ptCount val="5"/>
                <c:pt idx="0">
                  <c:v>-6.5240384615384635</c:v>
                </c:pt>
                <c:pt idx="1">
                  <c:v>26.94711538461538</c:v>
                </c:pt>
                <c:pt idx="2">
                  <c:v>26.94711538461538</c:v>
                </c:pt>
                <c:pt idx="3">
                  <c:v>-6.5240384615384635</c:v>
                </c:pt>
                <c:pt idx="4">
                  <c:v>-6.5240384615384635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DC9-48F8-A73B-4DAD9DD01A2C}"/>
            </c:ext>
          </c:extLst>
        </c:ser>
        <c:ser>
          <c:idx val="12"/>
          <c:order val="12"/>
          <c:tx>
            <c:v>Jendela 2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Tabel!$F$57:$F$61</c:f>
              <c:numCache>
                <c:formatCode>0.000</c:formatCode>
                <c:ptCount val="5"/>
                <c:pt idx="0">
                  <c:v>-17.870192307692307</c:v>
                </c:pt>
                <c:pt idx="1">
                  <c:v>-17.870192307692307</c:v>
                </c:pt>
                <c:pt idx="2">
                  <c:v>-4.2548076923076898</c:v>
                </c:pt>
                <c:pt idx="3">
                  <c:v>-4.2548076923076898</c:v>
                </c:pt>
                <c:pt idx="4">
                  <c:v>-17.870192307692307</c:v>
                </c:pt>
              </c:numCache>
            </c:numRef>
          </c:xVal>
          <c:yVal>
            <c:numRef>
              <c:f>Tabel!$G$57:$G$61</c:f>
              <c:numCache>
                <c:formatCode>0.000</c:formatCode>
                <c:ptCount val="5"/>
                <c:pt idx="0">
                  <c:v>-3.9711538461538503</c:v>
                </c:pt>
                <c:pt idx="1">
                  <c:v>24.394230769230766</c:v>
                </c:pt>
                <c:pt idx="2">
                  <c:v>24.394230769230766</c:v>
                </c:pt>
                <c:pt idx="3">
                  <c:v>-3.9711538461538503</c:v>
                </c:pt>
                <c:pt idx="4">
                  <c:v>-3.9711538461538503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BDC9-48F8-A73B-4DAD9DD01A2C}"/>
            </c:ext>
          </c:extLst>
        </c:ser>
        <c:ser>
          <c:idx val="13"/>
          <c:order val="13"/>
          <c:tx>
            <c:v>Kusen 3A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Tabel!$F$63:$F$67</c:f>
              <c:numCache>
                <c:formatCode>0.000</c:formatCode>
                <c:ptCount val="5"/>
                <c:pt idx="0">
                  <c:v>-11.629807692307693</c:v>
                </c:pt>
                <c:pt idx="1">
                  <c:v>-11.629807692307693</c:v>
                </c:pt>
                <c:pt idx="2">
                  <c:v>-10.495192307692308</c:v>
                </c:pt>
                <c:pt idx="3">
                  <c:v>-10.495192307692308</c:v>
                </c:pt>
                <c:pt idx="4">
                  <c:v>-11.629807692307693</c:v>
                </c:pt>
              </c:numCache>
            </c:numRef>
          </c:xVal>
          <c:yVal>
            <c:numRef>
              <c:f>Tabel!$G$63:$G$67</c:f>
              <c:numCache>
                <c:formatCode>0.000</c:formatCode>
                <c:ptCount val="5"/>
                <c:pt idx="0">
                  <c:v>-3.9711538461538503</c:v>
                </c:pt>
                <c:pt idx="1">
                  <c:v>24.394230769230766</c:v>
                </c:pt>
                <c:pt idx="2">
                  <c:v>24.394230769230766</c:v>
                </c:pt>
                <c:pt idx="3">
                  <c:v>-3.9711538461538503</c:v>
                </c:pt>
                <c:pt idx="4">
                  <c:v>-3.9711538461538503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DC9-48F8-A73B-4DAD9DD01A2C}"/>
            </c:ext>
          </c:extLst>
        </c:ser>
        <c:ser>
          <c:idx val="14"/>
          <c:order val="14"/>
          <c:tx>
            <c:v>Kusen 3B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Tabel!$F$69:$F$73</c:f>
              <c:numCache>
                <c:formatCode>0.000</c:formatCode>
                <c:ptCount val="5"/>
                <c:pt idx="0">
                  <c:v>14164.254807692309</c:v>
                </c:pt>
                <c:pt idx="1">
                  <c:v>14164.254807692309</c:v>
                </c:pt>
                <c:pt idx="2">
                  <c:v>14165.389423076924</c:v>
                </c:pt>
                <c:pt idx="3">
                  <c:v>14165.389423076924</c:v>
                </c:pt>
                <c:pt idx="4">
                  <c:v>14164.254807692309</c:v>
                </c:pt>
              </c:numCache>
            </c:numRef>
          </c:xVal>
          <c:yVal>
            <c:numRef>
              <c:f>Tabel!$G$69:$G$73</c:f>
              <c:numCache>
                <c:formatCode>0.000</c:formatCode>
                <c:ptCount val="5"/>
                <c:pt idx="0">
                  <c:v>-3.9711538461538503</c:v>
                </c:pt>
                <c:pt idx="1">
                  <c:v>24.394230769230766</c:v>
                </c:pt>
                <c:pt idx="2">
                  <c:v>24.394230769230766</c:v>
                </c:pt>
                <c:pt idx="3">
                  <c:v>-3.9711538461538503</c:v>
                </c:pt>
                <c:pt idx="4">
                  <c:v>-3.9711538461538503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DC9-48F8-A73B-4DAD9DD01A2C}"/>
            </c:ext>
          </c:extLst>
        </c:ser>
        <c:ser>
          <c:idx val="15"/>
          <c:order val="15"/>
          <c:tx>
            <c:v>Kusen 3C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Tabel!$F$75:$F$79</c:f>
              <c:numCache>
                <c:formatCode>0.000</c:formatCode>
                <c:ptCount val="5"/>
                <c:pt idx="0">
                  <c:v>14164.254807692309</c:v>
                </c:pt>
                <c:pt idx="1">
                  <c:v>14164.254807692309</c:v>
                </c:pt>
                <c:pt idx="2">
                  <c:v>14165.389423076924</c:v>
                </c:pt>
                <c:pt idx="3">
                  <c:v>14165.389423076924</c:v>
                </c:pt>
                <c:pt idx="4">
                  <c:v>14164.254807692309</c:v>
                </c:pt>
              </c:numCache>
            </c:numRef>
          </c:xVal>
          <c:yVal>
            <c:numRef>
              <c:f>Tabel!$G$75:$G$79</c:f>
              <c:numCache>
                <c:formatCode>0.000</c:formatCode>
                <c:ptCount val="5"/>
                <c:pt idx="0">
                  <c:v>-3.9711538461538503</c:v>
                </c:pt>
                <c:pt idx="1">
                  <c:v>24.394230769230766</c:v>
                </c:pt>
                <c:pt idx="2">
                  <c:v>24.394230769230766</c:v>
                </c:pt>
                <c:pt idx="3">
                  <c:v>-3.9711538461538503</c:v>
                </c:pt>
                <c:pt idx="4">
                  <c:v>-3.9711538461538503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DC9-48F8-A73B-4DAD9DD01A2C}"/>
            </c:ext>
          </c:extLst>
        </c:ser>
        <c:ser>
          <c:idx val="16"/>
          <c:order val="16"/>
          <c:tx>
            <c:v>Kusen 4a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Tabel!$F$81:$F$85</c:f>
              <c:numCache>
                <c:formatCode>0.000</c:formatCode>
                <c:ptCount val="5"/>
                <c:pt idx="0">
                  <c:v>-17.870192307692307</c:v>
                </c:pt>
                <c:pt idx="1">
                  <c:v>-17.870192307692307</c:v>
                </c:pt>
                <c:pt idx="2">
                  <c:v>-4.2548076923076898</c:v>
                </c:pt>
                <c:pt idx="3">
                  <c:v>-4.2548076923076898</c:v>
                </c:pt>
                <c:pt idx="4">
                  <c:v>-17.870192307692307</c:v>
                </c:pt>
              </c:numCache>
            </c:numRef>
          </c:xVal>
          <c:yVal>
            <c:numRef>
              <c:f>Tabel!$G$81:$G$85</c:f>
              <c:numCache>
                <c:formatCode>0.000</c:formatCode>
                <c:ptCount val="5"/>
                <c:pt idx="0">
                  <c:v>9.6442307692307594</c:v>
                </c:pt>
                <c:pt idx="1">
                  <c:v>10.778846153846153</c:v>
                </c:pt>
                <c:pt idx="2">
                  <c:v>10.778846153846153</c:v>
                </c:pt>
                <c:pt idx="3">
                  <c:v>9.6442307692307594</c:v>
                </c:pt>
                <c:pt idx="4">
                  <c:v>9.6442307692307594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BDC9-48F8-A73B-4DAD9DD01A2C}"/>
            </c:ext>
          </c:extLst>
        </c:ser>
        <c:ser>
          <c:idx val="17"/>
          <c:order val="17"/>
          <c:tx>
            <c:v>Kusen 4b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Tabel!$F$87:$F$91</c:f>
              <c:numCache>
                <c:formatCode>0.000</c:formatCode>
                <c:ptCount val="5"/>
                <c:pt idx="0">
                  <c:v>-17.870192307692307</c:v>
                </c:pt>
                <c:pt idx="1">
                  <c:v>-17.870192307692307</c:v>
                </c:pt>
                <c:pt idx="2">
                  <c:v>-4.2548076923076898</c:v>
                </c:pt>
                <c:pt idx="3">
                  <c:v>-4.2548076923076898</c:v>
                </c:pt>
                <c:pt idx="4">
                  <c:v>-17.870192307692307</c:v>
                </c:pt>
              </c:numCache>
            </c:numRef>
          </c:xVal>
          <c:yVal>
            <c:numRef>
              <c:f>Tabel!$G$87:$G$91</c:f>
              <c:numCache>
                <c:formatCode>0.000</c:formatCode>
                <c:ptCount val="5"/>
                <c:pt idx="0">
                  <c:v>14178.153846153846</c:v>
                </c:pt>
                <c:pt idx="1">
                  <c:v>14179.288461538463</c:v>
                </c:pt>
                <c:pt idx="2">
                  <c:v>14179.288461538463</c:v>
                </c:pt>
                <c:pt idx="3">
                  <c:v>14178.153846153846</c:v>
                </c:pt>
                <c:pt idx="4">
                  <c:v>14178.153846153846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BDC9-48F8-A73B-4DAD9DD01A2C}"/>
            </c:ext>
          </c:extLst>
        </c:ser>
        <c:ser>
          <c:idx val="18"/>
          <c:order val="18"/>
          <c:tx>
            <c:v>Kusen 4c</c:v>
          </c:tx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Tabel!$F$93:$F$97</c:f>
              <c:numCache>
                <c:formatCode>0.000</c:formatCode>
                <c:ptCount val="5"/>
                <c:pt idx="0">
                  <c:v>-17.870192307692307</c:v>
                </c:pt>
                <c:pt idx="1">
                  <c:v>-17.870192307692307</c:v>
                </c:pt>
                <c:pt idx="2">
                  <c:v>-4.2548076923076898</c:v>
                </c:pt>
                <c:pt idx="3">
                  <c:v>-4.2548076923076898</c:v>
                </c:pt>
                <c:pt idx="4">
                  <c:v>-17.870192307692307</c:v>
                </c:pt>
              </c:numCache>
            </c:numRef>
          </c:xVal>
          <c:yVal>
            <c:numRef>
              <c:f>Tabel!$G$93:$G$97</c:f>
              <c:numCache>
                <c:formatCode>0.000</c:formatCode>
                <c:ptCount val="5"/>
                <c:pt idx="0">
                  <c:v>14178.153846153846</c:v>
                </c:pt>
                <c:pt idx="1">
                  <c:v>14179.288461538463</c:v>
                </c:pt>
                <c:pt idx="2">
                  <c:v>14179.288461538463</c:v>
                </c:pt>
                <c:pt idx="3">
                  <c:v>14178.153846153846</c:v>
                </c:pt>
                <c:pt idx="4">
                  <c:v>14178.153846153846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BDC9-48F8-A73B-4DAD9DD01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333240"/>
        <c:axId val="602334224"/>
      </c:scatterChart>
      <c:valAx>
        <c:axId val="602333240"/>
        <c:scaling>
          <c:orientation val="minMax"/>
          <c:max val="30"/>
          <c:min val="-30"/>
        </c:scaling>
        <c:delete val="1"/>
        <c:axPos val="b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602334224"/>
        <c:crosses val="autoZero"/>
        <c:crossBetween val="midCat"/>
        <c:majorUnit val="5"/>
      </c:valAx>
      <c:valAx>
        <c:axId val="602334224"/>
        <c:scaling>
          <c:orientation val="minMax"/>
          <c:max val="30"/>
          <c:min val="-30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602333240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petra.id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chart" Target="../charts/chart1.xml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chart" Target="../charts/chart2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18</xdr:row>
      <xdr:rowOff>171450</xdr:rowOff>
    </xdr:from>
    <xdr:to>
      <xdr:col>5</xdr:col>
      <xdr:colOff>552450</xdr:colOff>
      <xdr:row>20</xdr:row>
      <xdr:rowOff>28575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EE0467-81D4-4F9E-AA0B-037445653474}"/>
            </a:ext>
          </a:extLst>
        </xdr:cNvPr>
        <xdr:cNvSpPr/>
      </xdr:nvSpPr>
      <xdr:spPr>
        <a:xfrm>
          <a:off x="1724025" y="4114800"/>
          <a:ext cx="1638300" cy="33337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Web</a:t>
          </a:r>
          <a:r>
            <a:rPr lang="en-US" sz="1100" b="1" baseline="0"/>
            <a:t> : Inpetra.ID</a:t>
          </a:r>
          <a:endParaRPr lang="en-US" sz="1100" b="1"/>
        </a:p>
      </xdr:txBody>
    </xdr:sp>
    <xdr:clientData/>
  </xdr:twoCellAnchor>
  <xdr:twoCellAnchor editAs="oneCell">
    <xdr:from>
      <xdr:col>3</xdr:col>
      <xdr:colOff>219075</xdr:colOff>
      <xdr:row>11</xdr:row>
      <xdr:rowOff>142875</xdr:rowOff>
    </xdr:from>
    <xdr:to>
      <xdr:col>5</xdr:col>
      <xdr:colOff>485775</xdr:colOff>
      <xdr:row>18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DA2E89-B15E-4CEA-8B60-96E601937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457450"/>
          <a:ext cx="1485900" cy="1514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38100</xdr:rowOff>
    </xdr:from>
    <xdr:to>
      <xdr:col>6</xdr:col>
      <xdr:colOff>368608</xdr:colOff>
      <xdr:row>17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2104E6-C110-60A4-920C-46A33D0F7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6950" y="752475"/>
          <a:ext cx="2368858" cy="34575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58</xdr:row>
      <xdr:rowOff>47625</xdr:rowOff>
    </xdr:from>
    <xdr:to>
      <xdr:col>8</xdr:col>
      <xdr:colOff>704850</xdr:colOff>
      <xdr:row>70</xdr:row>
      <xdr:rowOff>41412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77CEAAA-B382-3216-784B-0E42A0360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7667625"/>
          <a:ext cx="5800725" cy="2851287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238126</xdr:colOff>
      <xdr:row>32</xdr:row>
      <xdr:rowOff>76200</xdr:rowOff>
    </xdr:from>
    <xdr:to>
      <xdr:col>5</xdr:col>
      <xdr:colOff>428625</xdr:colOff>
      <xdr:row>46</xdr:row>
      <xdr:rowOff>156873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871A96-5FDB-42FF-9680-CD7A11B25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52651" y="790575"/>
          <a:ext cx="1657349" cy="3414423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71</xdr:row>
      <xdr:rowOff>133351</xdr:rowOff>
    </xdr:from>
    <xdr:to>
      <xdr:col>7</xdr:col>
      <xdr:colOff>240278</xdr:colOff>
      <xdr:row>84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BC1E2B-C679-49B2-3B2B-882D3744A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3025" y="17040226"/>
          <a:ext cx="3745478" cy="3105150"/>
        </a:xfrm>
        <a:prstGeom prst="rect">
          <a:avLst/>
        </a:prstGeom>
      </xdr:spPr>
    </xdr:pic>
    <xdr:clientData/>
  </xdr:twoCellAnchor>
  <xdr:twoCellAnchor>
    <xdr:from>
      <xdr:col>11</xdr:col>
      <xdr:colOff>685800</xdr:colOff>
      <xdr:row>2</xdr:row>
      <xdr:rowOff>190500</xdr:rowOff>
    </xdr:from>
    <xdr:to>
      <xdr:col>17</xdr:col>
      <xdr:colOff>540365</xdr:colOff>
      <xdr:row>20</xdr:row>
      <xdr:rowOff>161927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5F17CB6-B2D0-43CF-8AE3-F5F699E4B6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28575</xdr:rowOff>
    </xdr:from>
    <xdr:to>
      <xdr:col>2</xdr:col>
      <xdr:colOff>140411</xdr:colOff>
      <xdr:row>1</xdr:row>
      <xdr:rowOff>150450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83EA49-8611-4488-BB31-48954772BB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8575"/>
          <a:ext cx="683336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9</xdr:row>
      <xdr:rowOff>38100</xdr:rowOff>
    </xdr:from>
    <xdr:to>
      <xdr:col>6</xdr:col>
      <xdr:colOff>206683</xdr:colOff>
      <xdr:row>23</xdr:row>
      <xdr:rowOff>161925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55ADD4C-833F-4F16-A101-57534A523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9725" y="2657475"/>
          <a:ext cx="2368858" cy="34575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74</xdr:row>
      <xdr:rowOff>47626</xdr:rowOff>
    </xdr:from>
    <xdr:to>
      <xdr:col>8</xdr:col>
      <xdr:colOff>596632</xdr:colOff>
      <xdr:row>85</xdr:row>
      <xdr:rowOff>95251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C8CCCEF-ACEF-4E48-827B-D6B853DB6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375" y="15763876"/>
          <a:ext cx="5425807" cy="266700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238126</xdr:colOff>
      <xdr:row>37</xdr:row>
      <xdr:rowOff>76200</xdr:rowOff>
    </xdr:from>
    <xdr:to>
      <xdr:col>5</xdr:col>
      <xdr:colOff>504825</xdr:colOff>
      <xdr:row>51</xdr:row>
      <xdr:rowOff>156873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C509372-3483-43B2-8E1D-91D2DBD6F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52651" y="7696200"/>
          <a:ext cx="1657349" cy="3414423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85</xdr:row>
      <xdr:rowOff>161926</xdr:rowOff>
    </xdr:from>
    <xdr:to>
      <xdr:col>7</xdr:col>
      <xdr:colOff>440303</xdr:colOff>
      <xdr:row>98</xdr:row>
      <xdr:rowOff>171451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8746927-17A4-4F26-B681-C74CF1442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43025" y="20640676"/>
          <a:ext cx="3745478" cy="3105150"/>
        </a:xfrm>
        <a:prstGeom prst="rect">
          <a:avLst/>
        </a:prstGeom>
      </xdr:spPr>
    </xdr:pic>
    <xdr:clientData/>
  </xdr:twoCellAnchor>
  <xdr:twoCellAnchor>
    <xdr:from>
      <xdr:col>1</xdr:col>
      <xdr:colOff>685800</xdr:colOff>
      <xdr:row>148</xdr:row>
      <xdr:rowOff>190500</xdr:rowOff>
    </xdr:from>
    <xdr:to>
      <xdr:col>7</xdr:col>
      <xdr:colOff>540365</xdr:colOff>
      <xdr:row>166</xdr:row>
      <xdr:rowOff>161927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F838754-5E3A-4C9D-9406-DA5640F6A1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200025</xdr:colOff>
      <xdr:row>1</xdr:row>
      <xdr:rowOff>190500</xdr:rowOff>
    </xdr:from>
    <xdr:to>
      <xdr:col>2</xdr:col>
      <xdr:colOff>468450</xdr:colOff>
      <xdr:row>6</xdr:row>
      <xdr:rowOff>201750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58120EF-29BC-7C53-440C-887057804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28625"/>
          <a:ext cx="1440000" cy="14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1b751852d1dd4e2/Program%20Excel%20(New)/%5b!%5d%20Ready%20to%20Upload/MK0115%20-%20V100%20-%20Analisa%20Dimensi%20dan%20Harga%20Pembuatan%20dan%20Pemasangan%20Jendela%20Tipe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out"/>
      <sheetName val="Input &amp; Process"/>
      <sheetName val="Table"/>
      <sheetName val="Report"/>
    </sheetNames>
    <sheetDataSet>
      <sheetData sheetId="0" refreshError="1"/>
      <sheetData sheetId="1"/>
      <sheetData sheetId="2">
        <row r="3">
          <cell r="H3">
            <v>-44.776119402985074</v>
          </cell>
          <cell r="I3">
            <v>-89.552238805970148</v>
          </cell>
          <cell r="K3">
            <v>-35.820895522388057</v>
          </cell>
          <cell r="L3">
            <v>-74.626865671641795</v>
          </cell>
        </row>
        <row r="4">
          <cell r="H4">
            <v>-44.776119402985074</v>
          </cell>
          <cell r="I4">
            <v>89.552238805970148</v>
          </cell>
          <cell r="K4">
            <v>-35.820895522388057</v>
          </cell>
          <cell r="L4">
            <v>74.626865671641795</v>
          </cell>
        </row>
        <row r="5">
          <cell r="H5">
            <v>-44.776119402985074</v>
          </cell>
          <cell r="I5">
            <v>89.552238805970148</v>
          </cell>
          <cell r="K5">
            <v>-35.820895522388057</v>
          </cell>
          <cell r="L5">
            <v>74.626865671641795</v>
          </cell>
        </row>
        <row r="6">
          <cell r="H6">
            <v>44.776119402985074</v>
          </cell>
          <cell r="I6">
            <v>89.552238805970148</v>
          </cell>
          <cell r="K6">
            <v>35.820895522388057</v>
          </cell>
          <cell r="L6">
            <v>74.626865671641795</v>
          </cell>
        </row>
        <row r="7">
          <cell r="H7">
            <v>44.776119402985074</v>
          </cell>
          <cell r="I7">
            <v>89.552238805970148</v>
          </cell>
          <cell r="K7">
            <v>35.820895522388057</v>
          </cell>
          <cell r="L7">
            <v>74.626865671641795</v>
          </cell>
        </row>
        <row r="8">
          <cell r="H8">
            <v>44.776119402985074</v>
          </cell>
          <cell r="I8">
            <v>-89.552238805970148</v>
          </cell>
          <cell r="K8">
            <v>35.820895522388057</v>
          </cell>
          <cell r="L8">
            <v>-74.626865671641795</v>
          </cell>
        </row>
        <row r="9">
          <cell r="H9">
            <v>44.776119402985074</v>
          </cell>
          <cell r="I9">
            <v>-89.552238805970148</v>
          </cell>
          <cell r="K9">
            <v>35.820895522388057</v>
          </cell>
          <cell r="L9">
            <v>-74.626865671641795</v>
          </cell>
        </row>
        <row r="10">
          <cell r="H10">
            <v>-44.776119402985074</v>
          </cell>
          <cell r="I10">
            <v>-89.552238805970148</v>
          </cell>
          <cell r="K10">
            <v>-35.820895522388057</v>
          </cell>
          <cell r="L10">
            <v>-74.626865671641795</v>
          </cell>
        </row>
        <row r="14">
          <cell r="H14">
            <v>-55.223880597014926</v>
          </cell>
          <cell r="I14">
            <v>-100</v>
          </cell>
          <cell r="K14">
            <v>-46.268656716417908</v>
          </cell>
          <cell r="L14">
            <v>-91.044776119402982</v>
          </cell>
        </row>
        <row r="15">
          <cell r="H15">
            <v>-55.223880597014926</v>
          </cell>
          <cell r="I15">
            <v>100</v>
          </cell>
          <cell r="K15">
            <v>-46.268656716417908</v>
          </cell>
          <cell r="L15">
            <v>91.044776119402982</v>
          </cell>
        </row>
        <row r="16">
          <cell r="H16">
            <v>-55.223880597014926</v>
          </cell>
          <cell r="I16">
            <v>100</v>
          </cell>
          <cell r="K16">
            <v>-46.268656716417908</v>
          </cell>
          <cell r="L16">
            <v>91.044776119402982</v>
          </cell>
        </row>
        <row r="17">
          <cell r="H17">
            <v>55.223880597014926</v>
          </cell>
          <cell r="I17">
            <v>100</v>
          </cell>
          <cell r="K17">
            <v>46.268656716417908</v>
          </cell>
          <cell r="L17">
            <v>91.044776119402982</v>
          </cell>
        </row>
        <row r="18">
          <cell r="H18">
            <v>55.223880597014926</v>
          </cell>
          <cell r="I18">
            <v>100</v>
          </cell>
          <cell r="K18">
            <v>46.268656716417908</v>
          </cell>
          <cell r="L18">
            <v>91.044776119402982</v>
          </cell>
        </row>
        <row r="19">
          <cell r="H19">
            <v>55.223880597014926</v>
          </cell>
          <cell r="I19">
            <v>-100</v>
          </cell>
          <cell r="K19">
            <v>46.268656716417908</v>
          </cell>
          <cell r="L19">
            <v>-91.044776119402982</v>
          </cell>
        </row>
        <row r="20">
          <cell r="H20">
            <v>55.223880597014926</v>
          </cell>
          <cell r="I20">
            <v>-100</v>
          </cell>
          <cell r="K20">
            <v>46.268656716417908</v>
          </cell>
          <cell r="L20">
            <v>-91.044776119402982</v>
          </cell>
        </row>
        <row r="21">
          <cell r="H21">
            <v>-55.223880597014926</v>
          </cell>
          <cell r="I21">
            <v>-100</v>
          </cell>
          <cell r="K21">
            <v>-46.268656716417908</v>
          </cell>
          <cell r="L21">
            <v>-91.044776119402982</v>
          </cell>
        </row>
        <row r="29">
          <cell r="E29">
            <v>-2.9850746268656714</v>
          </cell>
          <cell r="F29">
            <v>-74.626865671641795</v>
          </cell>
          <cell r="L29">
            <v>-35.820895522388057</v>
          </cell>
          <cell r="M29">
            <v>-2.9850746268656714</v>
          </cell>
        </row>
        <row r="30">
          <cell r="E30">
            <v>-2.9850746268656714</v>
          </cell>
          <cell r="F30">
            <v>74.626865671641795</v>
          </cell>
          <cell r="L30">
            <v>-35.820895522388057</v>
          </cell>
          <cell r="M30">
            <v>2.9850746268656714</v>
          </cell>
        </row>
        <row r="31">
          <cell r="E31">
            <v>-2.9850746268656714</v>
          </cell>
          <cell r="F31">
            <v>74.626865671641795</v>
          </cell>
          <cell r="L31">
            <v>-35.820895522388057</v>
          </cell>
          <cell r="M31">
            <v>2.9850746268656714</v>
          </cell>
        </row>
        <row r="32">
          <cell r="E32">
            <v>2.9850746268656714</v>
          </cell>
          <cell r="F32">
            <v>74.626865671641795</v>
          </cell>
          <cell r="L32">
            <v>35.820895522388057</v>
          </cell>
          <cell r="M32">
            <v>2.9850746268656714</v>
          </cell>
        </row>
        <row r="33">
          <cell r="E33">
            <v>2.9850746268656714</v>
          </cell>
          <cell r="F33">
            <v>74.626865671641795</v>
          </cell>
          <cell r="L33">
            <v>35.820895522388057</v>
          </cell>
          <cell r="M33">
            <v>2.9850746268656714</v>
          </cell>
        </row>
        <row r="34">
          <cell r="E34">
            <v>2.9850746268656714</v>
          </cell>
          <cell r="F34">
            <v>-74.626865671641795</v>
          </cell>
          <cell r="L34">
            <v>35.820895522388057</v>
          </cell>
          <cell r="M34">
            <v>-2.9850746268656714</v>
          </cell>
        </row>
        <row r="35">
          <cell r="E35">
            <v>2.9850746268656714</v>
          </cell>
          <cell r="F35">
            <v>-74.626865671641795</v>
          </cell>
          <cell r="L35">
            <v>35.820895522388057</v>
          </cell>
          <cell r="M35">
            <v>-2.9850746268656714</v>
          </cell>
        </row>
        <row r="36">
          <cell r="E36">
            <v>-2.9850746268656714</v>
          </cell>
          <cell r="F36">
            <v>-74.626865671641795</v>
          </cell>
          <cell r="L36">
            <v>-35.820895522388057</v>
          </cell>
          <cell r="M36">
            <v>-2.9850746268656714</v>
          </cell>
        </row>
        <row r="42">
          <cell r="E42">
            <v>-749.25373134328356</v>
          </cell>
          <cell r="F42">
            <v>-74.626865671641795</v>
          </cell>
          <cell r="L42">
            <v>-35.820895522388057</v>
          </cell>
          <cell r="M42">
            <v>-749.25373134328356</v>
          </cell>
        </row>
        <row r="43">
          <cell r="E43">
            <v>-749.25373134328356</v>
          </cell>
          <cell r="F43">
            <v>74.626865671641795</v>
          </cell>
          <cell r="L43">
            <v>-35.820895522388057</v>
          </cell>
          <cell r="M43">
            <v>-743.28358208955217</v>
          </cell>
        </row>
        <row r="44">
          <cell r="E44">
            <v>-749.25373134328356</v>
          </cell>
          <cell r="F44">
            <v>74.626865671641795</v>
          </cell>
          <cell r="L44">
            <v>-35.820895522388057</v>
          </cell>
          <cell r="M44">
            <v>-743.28358208955217</v>
          </cell>
        </row>
        <row r="45">
          <cell r="E45">
            <v>-743.28358208955217</v>
          </cell>
          <cell r="F45">
            <v>74.626865671641795</v>
          </cell>
          <cell r="L45">
            <v>35.820895522388057</v>
          </cell>
          <cell r="M45">
            <v>-743.28358208955217</v>
          </cell>
        </row>
        <row r="46">
          <cell r="E46">
            <v>-743.28358208955217</v>
          </cell>
          <cell r="F46">
            <v>74.626865671641795</v>
          </cell>
          <cell r="L46">
            <v>35.820895522388057</v>
          </cell>
          <cell r="M46">
            <v>-743.28358208955217</v>
          </cell>
        </row>
        <row r="47">
          <cell r="E47">
            <v>-743.28358208955217</v>
          </cell>
          <cell r="F47">
            <v>-74.626865671641795</v>
          </cell>
          <cell r="L47">
            <v>35.820895522388057</v>
          </cell>
          <cell r="M47">
            <v>-749.25373134328356</v>
          </cell>
        </row>
        <row r="48">
          <cell r="E48">
            <v>-743.28358208955217</v>
          </cell>
          <cell r="F48">
            <v>-74.626865671641795</v>
          </cell>
          <cell r="L48">
            <v>35.820895522388057</v>
          </cell>
          <cell r="M48">
            <v>-749.25373134328356</v>
          </cell>
        </row>
        <row r="49">
          <cell r="E49">
            <v>-749.25373134328356</v>
          </cell>
          <cell r="F49">
            <v>-74.626865671641795</v>
          </cell>
          <cell r="L49">
            <v>-35.820895522388057</v>
          </cell>
          <cell r="M49">
            <v>-749.25373134328356</v>
          </cell>
        </row>
        <row r="55">
          <cell r="E55">
            <v>-749.25373134328356</v>
          </cell>
          <cell r="F55">
            <v>-74.626865671641795</v>
          </cell>
          <cell r="L55">
            <v>-35.820895522388057</v>
          </cell>
          <cell r="M55">
            <v>-749.25373134328356</v>
          </cell>
        </row>
        <row r="56">
          <cell r="E56">
            <v>-749.25373134328356</v>
          </cell>
          <cell r="F56">
            <v>74.626865671641795</v>
          </cell>
          <cell r="L56">
            <v>-35.820895522388057</v>
          </cell>
          <cell r="M56">
            <v>-743.28358208955217</v>
          </cell>
        </row>
        <row r="57">
          <cell r="E57">
            <v>-749.25373134328356</v>
          </cell>
          <cell r="F57">
            <v>74.626865671641795</v>
          </cell>
          <cell r="L57">
            <v>-35.820895522388057</v>
          </cell>
          <cell r="M57">
            <v>-743.28358208955217</v>
          </cell>
        </row>
        <row r="58">
          <cell r="E58">
            <v>-743.28358208955217</v>
          </cell>
          <cell r="F58">
            <v>74.626865671641795</v>
          </cell>
          <cell r="L58">
            <v>35.820895522388057</v>
          </cell>
          <cell r="M58">
            <v>-743.28358208955217</v>
          </cell>
        </row>
        <row r="59">
          <cell r="E59">
            <v>-743.28358208955217</v>
          </cell>
          <cell r="F59">
            <v>74.626865671641795</v>
          </cell>
          <cell r="L59">
            <v>35.820895522388057</v>
          </cell>
          <cell r="M59">
            <v>-743.28358208955217</v>
          </cell>
        </row>
        <row r="60">
          <cell r="E60">
            <v>-743.28358208955217</v>
          </cell>
          <cell r="F60">
            <v>-74.626865671641795</v>
          </cell>
          <cell r="L60">
            <v>35.820895522388057</v>
          </cell>
          <cell r="M60">
            <v>-749.25373134328356</v>
          </cell>
        </row>
        <row r="61">
          <cell r="E61">
            <v>-743.28358208955217</v>
          </cell>
          <cell r="F61">
            <v>-74.626865671641795</v>
          </cell>
          <cell r="L61">
            <v>35.820895522388057</v>
          </cell>
          <cell r="M61">
            <v>-749.25373134328356</v>
          </cell>
        </row>
        <row r="62">
          <cell r="E62">
            <v>-749.25373134328356</v>
          </cell>
          <cell r="F62">
            <v>-74.626865671641795</v>
          </cell>
          <cell r="L62">
            <v>-35.820895522388057</v>
          </cell>
          <cell r="M62">
            <v>-749.25373134328356</v>
          </cell>
        </row>
      </sheetData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nfo@inpetra.id" TargetMode="External"/><Relationship Id="rId1" Type="http://schemas.openxmlformats.org/officeDocument/2006/relationships/hyperlink" Target="mailto:indrakrajsuwed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drakrajsuwe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14BCD-3F41-4842-A5C0-BC180666DD8A}">
  <sheetPr>
    <tabColor rgb="FF7030A0"/>
  </sheetPr>
  <dimension ref="B2:J27"/>
  <sheetViews>
    <sheetView workbookViewId="0"/>
  </sheetViews>
  <sheetFormatPr defaultColWidth="9.140625" defaultRowHeight="18.75" customHeight="1" x14ac:dyDescent="0.25"/>
  <cols>
    <col min="1" max="1" width="4.28515625" style="85" customWidth="1"/>
    <col min="2" max="2" width="16.7109375" style="85" customWidth="1"/>
    <col min="3" max="3" width="2.85546875" style="84" customWidth="1"/>
    <col min="4" max="16384" width="9.140625" style="85"/>
  </cols>
  <sheetData>
    <row r="2" spans="2:10" ht="15.75" x14ac:dyDescent="0.25">
      <c r="B2" s="83" t="s">
        <v>147</v>
      </c>
      <c r="C2" s="84" t="s">
        <v>148</v>
      </c>
      <c r="D2" s="85" t="s">
        <v>277</v>
      </c>
    </row>
    <row r="3" spans="2:10" ht="15.75" x14ac:dyDescent="0.25">
      <c r="B3" s="83" t="s">
        <v>149</v>
      </c>
      <c r="C3" s="84" t="s">
        <v>148</v>
      </c>
      <c r="D3" s="85" t="s">
        <v>150</v>
      </c>
    </row>
    <row r="4" spans="2:10" ht="15.75" x14ac:dyDescent="0.25">
      <c r="B4" s="83" t="s">
        <v>151</v>
      </c>
      <c r="C4" s="84" t="s">
        <v>148</v>
      </c>
      <c r="D4" s="86" t="s">
        <v>278</v>
      </c>
    </row>
    <row r="5" spans="2:10" ht="15.75" x14ac:dyDescent="0.25">
      <c r="B5" s="83"/>
    </row>
    <row r="6" spans="2:10" ht="15.75" x14ac:dyDescent="0.25">
      <c r="B6" s="83" t="s">
        <v>152</v>
      </c>
      <c r="C6" s="84" t="s">
        <v>148</v>
      </c>
      <c r="D6" s="85" t="s">
        <v>153</v>
      </c>
    </row>
    <row r="7" spans="2:10" ht="15.75" x14ac:dyDescent="0.25">
      <c r="B7" s="83" t="s">
        <v>154</v>
      </c>
      <c r="C7" s="84" t="s">
        <v>148</v>
      </c>
      <c r="D7" s="87" t="s">
        <v>146</v>
      </c>
    </row>
    <row r="8" spans="2:10" ht="15.75" x14ac:dyDescent="0.25">
      <c r="C8" s="85"/>
      <c r="J8" s="88"/>
    </row>
    <row r="10" spans="2:10" ht="15.75" x14ac:dyDescent="0.25">
      <c r="B10" s="89" t="s">
        <v>155</v>
      </c>
      <c r="C10" s="90"/>
      <c r="D10" s="90"/>
      <c r="E10" s="90"/>
      <c r="F10" s="90"/>
      <c r="G10" s="90"/>
      <c r="H10" s="90"/>
      <c r="I10" s="90"/>
    </row>
    <row r="12" spans="2:10" ht="15.75" x14ac:dyDescent="0.25"/>
    <row r="23" spans="2:10" ht="15.75" x14ac:dyDescent="0.25">
      <c r="B23" s="85" t="s">
        <v>156</v>
      </c>
    </row>
    <row r="24" spans="2:10" ht="15.75" x14ac:dyDescent="0.25">
      <c r="B24" s="85" t="s">
        <v>157</v>
      </c>
    </row>
    <row r="26" spans="2:10" ht="15.75" x14ac:dyDescent="0.25">
      <c r="B26" s="85" t="s">
        <v>158</v>
      </c>
      <c r="C26" s="85"/>
    </row>
    <row r="27" spans="2:10" ht="15.75" x14ac:dyDescent="0.25">
      <c r="B27" s="91" t="s">
        <v>159</v>
      </c>
      <c r="C27" s="92"/>
      <c r="D27" s="92"/>
      <c r="E27" s="92"/>
      <c r="F27" s="92"/>
      <c r="G27" s="92"/>
      <c r="H27" s="92"/>
      <c r="I27" s="92"/>
      <c r="J27" s="92"/>
    </row>
  </sheetData>
  <hyperlinks>
    <hyperlink ref="D7" r:id="rId1" xr:uid="{3FD3B288-7E21-4DE0-982A-1F69A5C0847F}"/>
    <hyperlink ref="B27" r:id="rId2" xr:uid="{0AFFB713-F66D-4BFE-86E0-32C21ACA28A1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62B6D-2F5D-4FE2-BF8F-900A5B9C5B7F}">
  <sheetPr>
    <tabColor rgb="FF00B050"/>
  </sheetPr>
  <dimension ref="A1:W442"/>
  <sheetViews>
    <sheetView showGridLines="0" zoomScale="70" zoomScaleNormal="70" workbookViewId="0"/>
  </sheetViews>
  <sheetFormatPr defaultColWidth="9.140625" defaultRowHeight="18.75" customHeight="1" x14ac:dyDescent="0.25"/>
  <cols>
    <col min="1" max="1" width="6.7109375" style="2" customWidth="1"/>
    <col min="2" max="2" width="11" style="3" customWidth="1"/>
    <col min="3" max="6" width="11" style="1" customWidth="1"/>
    <col min="7" max="7" width="11" style="4" customWidth="1"/>
    <col min="8" max="9" width="11" style="1" customWidth="1"/>
    <col min="10" max="10" width="8.5703125" style="1" customWidth="1"/>
    <col min="11" max="11" width="6.7109375" style="1" customWidth="1"/>
    <col min="12" max="19" width="11" style="1" customWidth="1"/>
    <col min="20" max="16384" width="9.140625" style="1"/>
  </cols>
  <sheetData>
    <row r="1" spans="1:19" ht="18.75" customHeight="1" x14ac:dyDescent="0.25">
      <c r="A1" s="76" t="s">
        <v>0</v>
      </c>
      <c r="B1" s="177" t="s">
        <v>1</v>
      </c>
      <c r="C1" s="177"/>
      <c r="D1" s="177"/>
      <c r="E1" s="177"/>
      <c r="F1" s="177"/>
      <c r="G1" s="77" t="s">
        <v>2</v>
      </c>
      <c r="H1" s="77" t="s">
        <v>3</v>
      </c>
      <c r="I1" s="78" t="s">
        <v>4</v>
      </c>
      <c r="K1" s="76" t="s">
        <v>0</v>
      </c>
      <c r="L1" s="177" t="s">
        <v>1</v>
      </c>
      <c r="M1" s="177"/>
      <c r="N1" s="177"/>
      <c r="O1" s="177"/>
      <c r="P1" s="177"/>
      <c r="Q1" s="77" t="s">
        <v>2</v>
      </c>
      <c r="R1" s="77" t="s">
        <v>3</v>
      </c>
      <c r="S1" s="78" t="s">
        <v>4</v>
      </c>
    </row>
    <row r="2" spans="1:19" ht="18.75" customHeight="1" x14ac:dyDescent="0.25">
      <c r="A2" s="68" t="s">
        <v>5</v>
      </c>
      <c r="B2" s="69" t="s">
        <v>6</v>
      </c>
      <c r="C2" s="70"/>
      <c r="D2" s="70"/>
      <c r="E2" s="70"/>
      <c r="F2" s="70"/>
      <c r="G2" s="71"/>
      <c r="H2" s="70"/>
      <c r="I2" s="72"/>
      <c r="K2" s="68" t="s">
        <v>54</v>
      </c>
      <c r="L2" s="73" t="s">
        <v>118</v>
      </c>
      <c r="M2" s="74"/>
      <c r="N2" s="74"/>
      <c r="O2" s="74"/>
      <c r="P2" s="74"/>
      <c r="Q2" s="75"/>
      <c r="R2" s="74"/>
      <c r="S2" s="72"/>
    </row>
    <row r="3" spans="1:19" ht="18.75" customHeight="1" x14ac:dyDescent="0.25">
      <c r="A3" s="53" t="s">
        <v>7</v>
      </c>
      <c r="B3" s="30" t="s">
        <v>8</v>
      </c>
      <c r="C3" s="31"/>
      <c r="D3" s="31"/>
      <c r="E3" s="31"/>
      <c r="F3" s="31"/>
      <c r="G3" s="32"/>
      <c r="H3" s="31"/>
      <c r="I3" s="33"/>
      <c r="K3" s="63"/>
      <c r="L3" s="57"/>
      <c r="M3" s="58"/>
      <c r="N3" s="58"/>
      <c r="O3" s="58"/>
      <c r="P3" s="58"/>
      <c r="Q3" s="59"/>
      <c r="R3" s="58"/>
      <c r="S3" s="60"/>
    </row>
    <row r="4" spans="1:19" ht="18.75" customHeight="1" x14ac:dyDescent="0.25">
      <c r="A4" s="54"/>
      <c r="B4" s="34"/>
      <c r="C4" s="22"/>
      <c r="D4" s="22"/>
      <c r="E4" s="22"/>
      <c r="F4" s="22"/>
      <c r="G4" s="35"/>
      <c r="H4" s="22"/>
      <c r="I4" s="36"/>
      <c r="K4" s="64"/>
      <c r="L4" s="22"/>
      <c r="M4" s="22"/>
      <c r="N4" s="22"/>
      <c r="O4" s="22"/>
      <c r="P4" s="22"/>
      <c r="Q4" s="22"/>
      <c r="R4" s="22"/>
      <c r="S4" s="36"/>
    </row>
    <row r="5" spans="1:19" ht="18.75" customHeight="1" x14ac:dyDescent="0.25">
      <c r="A5" s="54"/>
      <c r="B5" s="34"/>
      <c r="C5" s="22"/>
      <c r="D5" s="22"/>
      <c r="E5" s="22"/>
      <c r="F5" s="22"/>
      <c r="G5" s="35"/>
      <c r="H5" s="22"/>
      <c r="I5" s="36"/>
      <c r="K5" s="64"/>
      <c r="L5" s="22"/>
      <c r="M5" s="22"/>
      <c r="N5" s="22"/>
      <c r="O5" s="22"/>
      <c r="P5" s="22"/>
      <c r="Q5" s="22"/>
      <c r="R5" s="22"/>
      <c r="S5" s="36"/>
    </row>
    <row r="6" spans="1:19" ht="18.75" customHeight="1" x14ac:dyDescent="0.25">
      <c r="A6" s="54"/>
      <c r="B6" s="34"/>
      <c r="C6" s="22"/>
      <c r="D6" s="22"/>
      <c r="E6" s="22"/>
      <c r="F6" s="22"/>
      <c r="G6" s="35"/>
      <c r="H6" s="22"/>
      <c r="I6" s="36"/>
      <c r="K6" s="64"/>
      <c r="L6" s="22"/>
      <c r="M6" s="22"/>
      <c r="N6" s="22"/>
      <c r="O6" s="22"/>
      <c r="P6" s="22"/>
      <c r="Q6" s="22"/>
      <c r="R6" s="22"/>
      <c r="S6" s="36"/>
    </row>
    <row r="7" spans="1:19" ht="18.75" customHeight="1" x14ac:dyDescent="0.25">
      <c r="A7" s="54"/>
      <c r="B7" s="34"/>
      <c r="C7" s="22"/>
      <c r="D7" s="22"/>
      <c r="E7" s="22"/>
      <c r="F7" s="22"/>
      <c r="G7" s="35"/>
      <c r="H7" s="22"/>
      <c r="I7" s="36"/>
      <c r="K7" s="64"/>
      <c r="L7" s="22"/>
      <c r="M7" s="22"/>
      <c r="N7" s="22"/>
      <c r="O7" s="22"/>
      <c r="P7" s="22"/>
      <c r="Q7" s="22"/>
      <c r="R7" s="22"/>
      <c r="S7" s="36"/>
    </row>
    <row r="8" spans="1:19" ht="18.75" customHeight="1" x14ac:dyDescent="0.25">
      <c r="A8" s="54"/>
      <c r="B8" s="34"/>
      <c r="C8" s="22"/>
      <c r="D8" s="22"/>
      <c r="E8" s="22"/>
      <c r="F8" s="22"/>
      <c r="G8" s="35"/>
      <c r="H8" s="22"/>
      <c r="I8" s="36"/>
      <c r="K8" s="64"/>
      <c r="L8" s="22"/>
      <c r="M8" s="22"/>
      <c r="N8" s="22"/>
      <c r="O8" s="22"/>
      <c r="P8" s="22"/>
      <c r="Q8" s="22"/>
      <c r="R8" s="22"/>
      <c r="S8" s="36"/>
    </row>
    <row r="9" spans="1:19" ht="18.75" customHeight="1" x14ac:dyDescent="0.25">
      <c r="A9" s="54"/>
      <c r="B9" s="34"/>
      <c r="C9" s="22"/>
      <c r="D9" s="22"/>
      <c r="E9" s="22"/>
      <c r="F9" s="22"/>
      <c r="G9" s="35"/>
      <c r="H9" s="22"/>
      <c r="I9" s="36"/>
      <c r="K9" s="64"/>
      <c r="L9" s="22"/>
      <c r="M9" s="22"/>
      <c r="N9" s="22"/>
      <c r="O9" s="22"/>
      <c r="P9" s="22"/>
      <c r="Q9" s="22"/>
      <c r="R9" s="22"/>
      <c r="S9" s="36"/>
    </row>
    <row r="10" spans="1:19" ht="18.75" customHeight="1" x14ac:dyDescent="0.25">
      <c r="A10" s="54"/>
      <c r="B10" s="34"/>
      <c r="C10" s="22"/>
      <c r="D10" s="22"/>
      <c r="E10" s="22"/>
      <c r="F10" s="22"/>
      <c r="G10" s="35"/>
      <c r="H10" s="22"/>
      <c r="I10" s="36"/>
      <c r="K10" s="64"/>
      <c r="L10" s="22"/>
      <c r="M10" s="22"/>
      <c r="N10" s="22"/>
      <c r="O10" s="22"/>
      <c r="P10" s="22"/>
      <c r="Q10" s="22"/>
      <c r="R10" s="22"/>
      <c r="S10" s="36"/>
    </row>
    <row r="11" spans="1:19" ht="18.75" customHeight="1" x14ac:dyDescent="0.25">
      <c r="A11" s="54"/>
      <c r="B11" s="34"/>
      <c r="C11" s="22"/>
      <c r="D11" s="22"/>
      <c r="E11" s="22"/>
      <c r="F11" s="22"/>
      <c r="G11" s="35"/>
      <c r="H11" s="22"/>
      <c r="I11" s="36"/>
      <c r="K11" s="64"/>
      <c r="L11" s="22"/>
      <c r="M11" s="22"/>
      <c r="N11" s="22"/>
      <c r="O11" s="22"/>
      <c r="P11" s="22"/>
      <c r="Q11" s="22"/>
      <c r="R11" s="22"/>
      <c r="S11" s="36"/>
    </row>
    <row r="12" spans="1:19" ht="18.75" customHeight="1" x14ac:dyDescent="0.25">
      <c r="A12" s="54"/>
      <c r="B12" s="34"/>
      <c r="C12" s="22"/>
      <c r="D12" s="22"/>
      <c r="E12" s="22"/>
      <c r="F12" s="22"/>
      <c r="G12" s="35"/>
      <c r="H12" s="22"/>
      <c r="I12" s="36"/>
      <c r="K12" s="64"/>
      <c r="L12" s="22"/>
      <c r="M12" s="22"/>
      <c r="N12" s="22"/>
      <c r="O12" s="22"/>
      <c r="P12" s="22"/>
      <c r="Q12" s="22"/>
      <c r="R12" s="22"/>
      <c r="S12" s="36"/>
    </row>
    <row r="13" spans="1:19" ht="18.75" customHeight="1" x14ac:dyDescent="0.25">
      <c r="A13" s="54"/>
      <c r="B13" s="34"/>
      <c r="C13" s="22"/>
      <c r="D13" s="22"/>
      <c r="E13" s="22"/>
      <c r="F13" s="22"/>
      <c r="G13" s="35"/>
      <c r="H13" s="22"/>
      <c r="I13" s="36"/>
      <c r="K13" s="64"/>
      <c r="L13" s="22"/>
      <c r="M13" s="22"/>
      <c r="N13" s="22"/>
      <c r="O13" s="22"/>
      <c r="P13" s="22"/>
      <c r="Q13" s="22"/>
      <c r="R13" s="22"/>
      <c r="S13" s="36"/>
    </row>
    <row r="14" spans="1:19" ht="18.75" customHeight="1" x14ac:dyDescent="0.25">
      <c r="A14" s="54"/>
      <c r="B14" s="34"/>
      <c r="C14" s="22"/>
      <c r="D14" s="22"/>
      <c r="E14" s="22"/>
      <c r="F14" s="22"/>
      <c r="G14" s="35"/>
      <c r="H14" s="22"/>
      <c r="I14" s="36"/>
      <c r="K14" s="64"/>
      <c r="L14" s="22"/>
      <c r="M14" s="22"/>
      <c r="N14" s="22"/>
      <c r="O14" s="22"/>
      <c r="P14" s="22"/>
      <c r="Q14" s="22"/>
      <c r="R14" s="22"/>
      <c r="S14" s="36"/>
    </row>
    <row r="15" spans="1:19" ht="18.75" customHeight="1" x14ac:dyDescent="0.25">
      <c r="A15" s="54"/>
      <c r="B15" s="34"/>
      <c r="C15" s="22"/>
      <c r="D15" s="22"/>
      <c r="E15" s="22"/>
      <c r="F15" s="22"/>
      <c r="G15" s="35"/>
      <c r="H15" s="22"/>
      <c r="I15" s="36"/>
      <c r="K15" s="64"/>
      <c r="L15" s="22"/>
      <c r="M15" s="22"/>
      <c r="N15" s="22"/>
      <c r="O15" s="22"/>
      <c r="P15" s="22"/>
      <c r="Q15" s="22"/>
      <c r="R15" s="22"/>
      <c r="S15" s="36"/>
    </row>
    <row r="16" spans="1:19" ht="18.75" customHeight="1" x14ac:dyDescent="0.25">
      <c r="A16" s="54"/>
      <c r="B16" s="34"/>
      <c r="C16" s="22"/>
      <c r="D16" s="22"/>
      <c r="E16" s="22"/>
      <c r="F16" s="22"/>
      <c r="G16" s="35"/>
      <c r="H16" s="22"/>
      <c r="I16" s="36"/>
      <c r="K16" s="64"/>
      <c r="L16" s="22"/>
      <c r="M16" s="22"/>
      <c r="N16" s="22"/>
      <c r="O16" s="22"/>
      <c r="P16" s="22"/>
      <c r="Q16" s="22"/>
      <c r="R16" s="22"/>
      <c r="S16" s="36"/>
    </row>
    <row r="17" spans="1:19" ht="18.75" customHeight="1" x14ac:dyDescent="0.25">
      <c r="A17" s="54"/>
      <c r="B17" s="34"/>
      <c r="C17" s="22"/>
      <c r="D17" s="22"/>
      <c r="E17" s="22"/>
      <c r="F17" s="22"/>
      <c r="G17" s="35"/>
      <c r="H17" s="22"/>
      <c r="I17" s="36"/>
      <c r="K17" s="64"/>
      <c r="L17" s="22"/>
      <c r="M17" s="22"/>
      <c r="N17" s="22"/>
      <c r="O17" s="22"/>
      <c r="P17" s="22"/>
      <c r="Q17" s="22"/>
      <c r="R17" s="22"/>
      <c r="S17" s="36"/>
    </row>
    <row r="18" spans="1:19" ht="18.75" customHeight="1" x14ac:dyDescent="0.25">
      <c r="A18" s="54"/>
      <c r="B18" s="34"/>
      <c r="C18" s="22"/>
      <c r="D18" s="22"/>
      <c r="E18" s="22"/>
      <c r="F18" s="22"/>
      <c r="G18" s="35"/>
      <c r="H18" s="22"/>
      <c r="I18" s="36"/>
      <c r="K18" s="65"/>
      <c r="L18" s="22"/>
      <c r="M18" s="22"/>
      <c r="N18" s="22"/>
      <c r="O18" s="22"/>
      <c r="P18" s="22"/>
      <c r="Q18" s="22"/>
      <c r="R18" s="22"/>
      <c r="S18" s="36"/>
    </row>
    <row r="19" spans="1:19" ht="18.75" customHeight="1" x14ac:dyDescent="0.25">
      <c r="A19" s="54"/>
      <c r="B19" s="34" t="s">
        <v>9</v>
      </c>
      <c r="C19" s="22"/>
      <c r="D19" s="22"/>
      <c r="E19" s="22"/>
      <c r="F19" s="22"/>
      <c r="G19" s="35" t="s">
        <v>11</v>
      </c>
      <c r="H19" s="6">
        <v>1200</v>
      </c>
      <c r="I19" s="37" t="s">
        <v>14</v>
      </c>
      <c r="K19" s="66"/>
      <c r="L19" s="22"/>
      <c r="M19" s="22"/>
      <c r="N19" s="22"/>
      <c r="O19" s="22"/>
      <c r="P19" s="22"/>
      <c r="Q19" s="22"/>
      <c r="R19" s="22"/>
      <c r="S19" s="36"/>
    </row>
    <row r="20" spans="1:19" ht="18.75" customHeight="1" x14ac:dyDescent="0.25">
      <c r="A20" s="54"/>
      <c r="B20" s="34" t="s">
        <v>10</v>
      </c>
      <c r="C20" s="22"/>
      <c r="D20" s="22"/>
      <c r="E20" s="22"/>
      <c r="F20" s="22"/>
      <c r="G20" s="35" t="s">
        <v>12</v>
      </c>
      <c r="H20" s="6">
        <v>600</v>
      </c>
      <c r="I20" s="37" t="s">
        <v>14</v>
      </c>
      <c r="K20" s="66"/>
      <c r="L20" s="22"/>
      <c r="M20" s="22"/>
      <c r="N20" s="22"/>
      <c r="O20" s="22"/>
      <c r="P20" s="22"/>
      <c r="Q20" s="22"/>
      <c r="R20" s="22"/>
      <c r="S20" s="36"/>
    </row>
    <row r="21" spans="1:19" ht="18.75" customHeight="1" x14ac:dyDescent="0.25">
      <c r="A21" s="54"/>
      <c r="B21" s="34"/>
      <c r="C21" s="22"/>
      <c r="D21" s="22"/>
      <c r="E21" s="22"/>
      <c r="F21" s="22"/>
      <c r="G21" s="35"/>
      <c r="H21" s="22"/>
      <c r="I21" s="36"/>
      <c r="K21" s="66"/>
      <c r="L21" s="22"/>
      <c r="M21" s="22"/>
      <c r="N21" s="22"/>
      <c r="O21" s="22"/>
      <c r="P21" s="22"/>
      <c r="Q21" s="22"/>
      <c r="R21" s="22"/>
      <c r="S21" s="36"/>
    </row>
    <row r="22" spans="1:19" ht="18.75" customHeight="1" x14ac:dyDescent="0.25">
      <c r="A22" s="54"/>
      <c r="B22" s="34"/>
      <c r="C22" s="22"/>
      <c r="D22" s="38" t="s">
        <v>17</v>
      </c>
      <c r="E22" s="38" t="s">
        <v>18</v>
      </c>
      <c r="F22" s="38" t="s">
        <v>19</v>
      </c>
      <c r="G22" s="38" t="s">
        <v>20</v>
      </c>
      <c r="H22" s="38" t="s">
        <v>21</v>
      </c>
      <c r="I22" s="36"/>
      <c r="K22" s="66"/>
      <c r="L22" s="175" t="s">
        <v>138</v>
      </c>
      <c r="M22" s="175"/>
      <c r="N22" s="175"/>
      <c r="O22" s="175"/>
      <c r="P22" s="175"/>
      <c r="Q22" s="175"/>
      <c r="R22" s="175"/>
      <c r="S22" s="176"/>
    </row>
    <row r="23" spans="1:19" ht="18.75" customHeight="1" x14ac:dyDescent="0.25">
      <c r="A23" s="54"/>
      <c r="B23" s="34"/>
      <c r="C23" s="39" t="s">
        <v>15</v>
      </c>
      <c r="D23" s="6">
        <v>15</v>
      </c>
      <c r="E23" s="6">
        <v>15</v>
      </c>
      <c r="F23" s="6">
        <v>15</v>
      </c>
      <c r="G23" s="6">
        <v>15</v>
      </c>
      <c r="H23" s="6">
        <v>15</v>
      </c>
      <c r="I23" s="37" t="s">
        <v>14</v>
      </c>
      <c r="K23" s="66"/>
      <c r="L23" s="61"/>
      <c r="M23" s="61"/>
      <c r="N23" s="61"/>
      <c r="O23" s="61"/>
      <c r="P23" s="61"/>
      <c r="Q23" s="61"/>
      <c r="R23" s="61"/>
      <c r="S23" s="62"/>
    </row>
    <row r="24" spans="1:19" ht="18.75" customHeight="1" x14ac:dyDescent="0.25">
      <c r="A24" s="54"/>
      <c r="B24" s="34"/>
      <c r="C24" s="39" t="s">
        <v>16</v>
      </c>
      <c r="D24" s="6">
        <v>100</v>
      </c>
      <c r="E24" s="6">
        <v>60</v>
      </c>
      <c r="F24" s="6">
        <v>40</v>
      </c>
      <c r="G24" s="6">
        <v>40</v>
      </c>
      <c r="H24" s="6">
        <v>100</v>
      </c>
      <c r="I24" s="37" t="s">
        <v>14</v>
      </c>
      <c r="K24" s="66"/>
      <c r="L24" s="22" t="s">
        <v>119</v>
      </c>
      <c r="M24" s="22"/>
      <c r="N24" s="22"/>
      <c r="O24" s="22"/>
      <c r="P24" s="22"/>
      <c r="Q24" s="22"/>
      <c r="R24" s="178">
        <f>SUM(R54:S67)</f>
        <v>3960000</v>
      </c>
      <c r="S24" s="179"/>
    </row>
    <row r="25" spans="1:19" ht="18.75" customHeight="1" x14ac:dyDescent="0.25">
      <c r="A25" s="54"/>
      <c r="B25" s="34"/>
      <c r="C25" s="22"/>
      <c r="D25" s="22"/>
      <c r="E25" s="22"/>
      <c r="F25" s="22"/>
      <c r="G25" s="35"/>
      <c r="H25" s="22"/>
      <c r="I25" s="36"/>
      <c r="K25" s="66"/>
      <c r="L25" s="22" t="s">
        <v>120</v>
      </c>
      <c r="M25" s="22"/>
      <c r="N25" s="22"/>
      <c r="O25" s="22"/>
      <c r="P25" s="22"/>
      <c r="Q25" s="22"/>
      <c r="R25" s="140">
        <f>ROUNDUP((R29*H99+R30*H100+R31*H101+R32*H102)/1000,0)*1000</f>
        <v>1402000</v>
      </c>
      <c r="S25" s="141"/>
    </row>
    <row r="26" spans="1:19" ht="18.75" customHeight="1" x14ac:dyDescent="0.25">
      <c r="A26" s="54"/>
      <c r="B26" s="34" t="s">
        <v>75</v>
      </c>
      <c r="C26" s="22"/>
      <c r="D26" s="22"/>
      <c r="E26" s="22"/>
      <c r="F26" s="22"/>
      <c r="G26" s="35" t="s">
        <v>60</v>
      </c>
      <c r="H26" s="6">
        <v>1</v>
      </c>
      <c r="I26" s="36"/>
      <c r="K26" s="66"/>
      <c r="L26" s="22" t="s">
        <v>121</v>
      </c>
      <c r="M26" s="22"/>
      <c r="N26" s="22"/>
      <c r="O26" s="22"/>
      <c r="P26" s="22"/>
      <c r="Q26" s="22"/>
      <c r="R26" s="140">
        <f>R24-R25</f>
        <v>2558000</v>
      </c>
      <c r="S26" s="141"/>
    </row>
    <row r="27" spans="1:19" ht="18.75" customHeight="1" x14ac:dyDescent="0.25">
      <c r="A27" s="54"/>
      <c r="B27" s="34" t="s">
        <v>76</v>
      </c>
      <c r="C27" s="22"/>
      <c r="D27" s="22"/>
      <c r="E27" s="22"/>
      <c r="F27" s="22"/>
      <c r="G27" s="35" t="s">
        <v>60</v>
      </c>
      <c r="H27" s="6">
        <v>1</v>
      </c>
      <c r="I27" s="36"/>
      <c r="K27" s="66"/>
      <c r="L27" s="22"/>
      <c r="M27" s="22"/>
      <c r="N27" s="22"/>
      <c r="O27" s="22"/>
      <c r="P27" s="22"/>
      <c r="Q27" s="22"/>
      <c r="R27" s="22"/>
      <c r="S27" s="36"/>
    </row>
    <row r="28" spans="1:19" ht="18.75" customHeight="1" x14ac:dyDescent="0.25">
      <c r="A28" s="54"/>
      <c r="B28" s="34" t="s">
        <v>27</v>
      </c>
      <c r="C28" s="22"/>
      <c r="D28" s="22"/>
      <c r="E28" s="22"/>
      <c r="F28" s="22"/>
      <c r="G28" s="35" t="s">
        <v>29</v>
      </c>
      <c r="H28" s="8">
        <v>3</v>
      </c>
      <c r="I28" s="37" t="s">
        <v>14</v>
      </c>
      <c r="K28" s="66"/>
      <c r="L28" s="67" t="s">
        <v>122</v>
      </c>
      <c r="M28" s="22"/>
      <c r="N28" s="22"/>
      <c r="O28" s="22"/>
      <c r="P28" s="22"/>
      <c r="Q28" s="22"/>
      <c r="R28" s="22"/>
      <c r="S28" s="36"/>
    </row>
    <row r="29" spans="1:19" ht="18.75" customHeight="1" x14ac:dyDescent="0.25">
      <c r="A29" s="54"/>
      <c r="B29" s="34" t="s">
        <v>69</v>
      </c>
      <c r="C29" s="22"/>
      <c r="D29" s="22"/>
      <c r="E29" s="22"/>
      <c r="F29" s="22"/>
      <c r="G29" s="35" t="s">
        <v>70</v>
      </c>
      <c r="H29" s="8">
        <v>7.5</v>
      </c>
      <c r="I29" s="37"/>
      <c r="K29" s="66"/>
      <c r="L29" s="27" t="s">
        <v>31</v>
      </c>
      <c r="M29" s="22"/>
      <c r="N29" s="22"/>
      <c r="O29" s="22"/>
      <c r="P29" s="22"/>
      <c r="Q29" s="79" t="s">
        <v>35</v>
      </c>
      <c r="R29" s="180">
        <f>(IF($G$52="Pintu Plywood",D178,IF($G$52="Pintu Panel",D159,"[ EROR ]"))*$H$133+D198*$H$152+D217+D236+D255+D274*$R$46+D293*$R$47+D312*$R$48+D331*2*$H$133+D350*$H$127+D369+D388*2+D407*$H$127*2+D426*$H$153)</f>
        <v>3.3087559999999994</v>
      </c>
      <c r="S29" s="181"/>
    </row>
    <row r="30" spans="1:19" ht="18.75" customHeight="1" x14ac:dyDescent="0.25">
      <c r="A30" s="54"/>
      <c r="B30" s="34" t="s">
        <v>71</v>
      </c>
      <c r="C30" s="22"/>
      <c r="D30" s="22"/>
      <c r="E30" s="22"/>
      <c r="F30" s="22"/>
      <c r="G30" s="35" t="s">
        <v>70</v>
      </c>
      <c r="H30" s="8">
        <v>11</v>
      </c>
      <c r="I30" s="37"/>
      <c r="K30" s="66"/>
      <c r="L30" s="27" t="s">
        <v>32</v>
      </c>
      <c r="M30" s="22"/>
      <c r="N30" s="22"/>
      <c r="O30" s="22"/>
      <c r="P30" s="22"/>
      <c r="Q30" s="79" t="s">
        <v>36</v>
      </c>
      <c r="R30" s="180">
        <f t="shared" ref="R30:R32" si="0">(IF($G$52="Pintu Plywood",D179,IF($G$52="Pintu Panel",D160,"[ EROR ]"))*$H$133+D199*$H$152+D218+D237+D256+D275*$R$46+D294*$R$47+D313*$R$48+D332*2*$H$133+D351*$H$127+D370+D389*2+D408*$H$127*2+D427*$H$153)</f>
        <v>8.654402000000001</v>
      </c>
      <c r="S30" s="181"/>
    </row>
    <row r="31" spans="1:19" ht="18.75" customHeight="1" x14ac:dyDescent="0.25">
      <c r="A31" s="54"/>
      <c r="B31" s="34"/>
      <c r="C31" s="22"/>
      <c r="D31" s="22"/>
      <c r="E31" s="22"/>
      <c r="F31" s="22"/>
      <c r="G31" s="35"/>
      <c r="H31" s="22"/>
      <c r="I31" s="22"/>
      <c r="J31" s="66"/>
      <c r="K31" s="36"/>
      <c r="L31" s="27" t="s">
        <v>33</v>
      </c>
      <c r="M31" s="22"/>
      <c r="N31" s="22"/>
      <c r="O31" s="22"/>
      <c r="P31" s="22"/>
      <c r="Q31" s="79" t="s">
        <v>37</v>
      </c>
      <c r="R31" s="180">
        <f t="shared" si="0"/>
        <v>0.97781639999999981</v>
      </c>
      <c r="S31" s="181"/>
    </row>
    <row r="32" spans="1:19" ht="18.75" customHeight="1" x14ac:dyDescent="0.25">
      <c r="A32" s="53" t="s">
        <v>23</v>
      </c>
      <c r="B32" s="95" t="s">
        <v>8</v>
      </c>
      <c r="C32" s="96"/>
      <c r="D32" s="96"/>
      <c r="E32" s="96"/>
      <c r="F32" s="96"/>
      <c r="G32" s="97"/>
      <c r="H32" s="96"/>
      <c r="I32" s="31"/>
      <c r="J32" s="66"/>
      <c r="K32" s="36"/>
      <c r="L32" s="27" t="s">
        <v>34</v>
      </c>
      <c r="M32" s="22"/>
      <c r="N32" s="22"/>
      <c r="O32" s="22"/>
      <c r="P32" s="22"/>
      <c r="Q32" s="79" t="s">
        <v>38</v>
      </c>
      <c r="R32" s="180">
        <f t="shared" si="0"/>
        <v>0.16010179999999999</v>
      </c>
      <c r="S32" s="181"/>
    </row>
    <row r="33" spans="1:21" ht="18.75" customHeight="1" x14ac:dyDescent="0.25">
      <c r="A33" s="54"/>
      <c r="I33" s="22"/>
      <c r="J33" s="66"/>
      <c r="K33" s="36"/>
      <c r="L33" s="29" t="s">
        <v>123</v>
      </c>
      <c r="Q33" s="80"/>
      <c r="S33" s="36"/>
    </row>
    <row r="34" spans="1:21" ht="18.75" customHeight="1" x14ac:dyDescent="0.25">
      <c r="A34" s="54"/>
      <c r="I34" s="22"/>
      <c r="J34" s="66"/>
      <c r="K34" s="36"/>
      <c r="L34" s="112" t="s">
        <v>44</v>
      </c>
      <c r="Q34" s="80" t="s">
        <v>59</v>
      </c>
      <c r="R34" s="11">
        <f>H152*D205</f>
        <v>0.10468920000000001</v>
      </c>
      <c r="S34" s="37" t="s">
        <v>61</v>
      </c>
    </row>
    <row r="35" spans="1:21" ht="18.75" customHeight="1" x14ac:dyDescent="0.25">
      <c r="A35" s="54"/>
      <c r="I35" s="22"/>
      <c r="J35" s="66"/>
      <c r="K35" s="36"/>
      <c r="L35" s="112" t="s">
        <v>48</v>
      </c>
      <c r="Q35" s="80" t="s">
        <v>59</v>
      </c>
      <c r="R35" s="11">
        <f>IF(G52="Pintu Plywood",H133*D185,IF(G52="Pintu Panel",H133*D166,"[ EROR ]"))+H127*D357</f>
        <v>4.9039999999999993E-2</v>
      </c>
      <c r="S35" s="37" t="s">
        <v>61</v>
      </c>
    </row>
    <row r="36" spans="1:21" ht="18.75" customHeight="1" x14ac:dyDescent="0.25">
      <c r="A36" s="54"/>
      <c r="I36" s="22"/>
      <c r="J36" s="66"/>
      <c r="K36" s="36"/>
      <c r="L36" s="113" t="s">
        <v>181</v>
      </c>
      <c r="Q36" s="80" t="s">
        <v>60</v>
      </c>
      <c r="R36" s="11">
        <f>IF(G52="Pintu Plywood",H133*D188,0)</f>
        <v>0.7</v>
      </c>
      <c r="S36" s="37" t="s">
        <v>131</v>
      </c>
    </row>
    <row r="37" spans="1:21" ht="18.75" customHeight="1" x14ac:dyDescent="0.25">
      <c r="A37" s="54"/>
      <c r="I37" s="22"/>
      <c r="J37" s="66"/>
      <c r="K37" s="36"/>
      <c r="L37" s="113" t="s">
        <v>182</v>
      </c>
      <c r="Q37" s="80" t="s">
        <v>60</v>
      </c>
      <c r="R37" s="11">
        <f>R36</f>
        <v>0.7</v>
      </c>
      <c r="S37" s="37" t="s">
        <v>131</v>
      </c>
    </row>
    <row r="38" spans="1:21" ht="18.75" customHeight="1" x14ac:dyDescent="0.25">
      <c r="A38" s="54"/>
      <c r="I38" s="22"/>
      <c r="J38" s="66"/>
      <c r="K38" s="36"/>
      <c r="L38" s="112" t="s">
        <v>47</v>
      </c>
      <c r="Q38" s="80" t="s">
        <v>139</v>
      </c>
      <c r="R38" s="12">
        <f>D167*H133+D207*H152+D359*H127</f>
        <v>1.011172</v>
      </c>
      <c r="S38" s="37" t="s">
        <v>129</v>
      </c>
    </row>
    <row r="39" spans="1:21" ht="18.75" customHeight="1" x14ac:dyDescent="0.25">
      <c r="A39" s="54"/>
      <c r="I39" s="22"/>
      <c r="J39" s="66"/>
      <c r="K39" s="36"/>
      <c r="L39" s="112" t="s">
        <v>45</v>
      </c>
      <c r="Q39" s="80" t="s">
        <v>139</v>
      </c>
      <c r="R39" s="12">
        <f>D187*H133+D206*H152</f>
        <v>0.16096500000000002</v>
      </c>
      <c r="S39" s="37" t="s">
        <v>129</v>
      </c>
    </row>
    <row r="40" spans="1:21" ht="18.75" customHeight="1" x14ac:dyDescent="0.25">
      <c r="A40" s="54"/>
      <c r="I40" s="22"/>
      <c r="J40" s="66"/>
      <c r="K40" s="36"/>
      <c r="L40" s="112" t="s">
        <v>103</v>
      </c>
      <c r="Q40" s="80" t="s">
        <v>140</v>
      </c>
      <c r="R40" s="11">
        <f>D338*2*(H127+H133)+D433*H153</f>
        <v>1.07958</v>
      </c>
      <c r="S40" s="37" t="s">
        <v>130</v>
      </c>
      <c r="U40" s="1" t="s">
        <v>160</v>
      </c>
    </row>
    <row r="41" spans="1:21" ht="18.75" customHeight="1" x14ac:dyDescent="0.25">
      <c r="A41" s="54"/>
      <c r="I41" s="22"/>
      <c r="J41" s="66"/>
      <c r="K41" s="22"/>
      <c r="L41" s="114" t="s">
        <v>108</v>
      </c>
      <c r="Q41" s="80" t="s">
        <v>140</v>
      </c>
      <c r="R41" s="11">
        <f>2*(H127+H133)*D339+H153*D434</f>
        <v>2.6773584000000001</v>
      </c>
      <c r="S41" s="37" t="s">
        <v>130</v>
      </c>
    </row>
    <row r="42" spans="1:21" ht="18.75" customHeight="1" x14ac:dyDescent="0.25">
      <c r="A42" s="54"/>
      <c r="I42" s="22"/>
      <c r="J42" s="66"/>
      <c r="K42" s="22"/>
      <c r="L42" s="114" t="s">
        <v>106</v>
      </c>
      <c r="Q42" s="80" t="s">
        <v>127</v>
      </c>
      <c r="R42" s="11">
        <f>2*(H127+H133)*D340+H153*D435</f>
        <v>14.394400000000001</v>
      </c>
      <c r="S42" s="37" t="s">
        <v>131</v>
      </c>
    </row>
    <row r="43" spans="1:21" ht="18.75" customHeight="1" x14ac:dyDescent="0.25">
      <c r="A43" s="54"/>
      <c r="I43" s="22"/>
      <c r="J43" s="66"/>
      <c r="K43" s="22"/>
      <c r="L43" s="114" t="s">
        <v>185</v>
      </c>
      <c r="Q43" s="80" t="s">
        <v>60</v>
      </c>
      <c r="R43" s="15">
        <v>1</v>
      </c>
      <c r="S43" s="37" t="s">
        <v>73</v>
      </c>
    </row>
    <row r="44" spans="1:21" ht="18.75" customHeight="1" x14ac:dyDescent="0.25">
      <c r="A44" s="54"/>
      <c r="I44" s="22"/>
      <c r="J44" s="66"/>
      <c r="K44" s="22"/>
      <c r="L44" s="114" t="s">
        <v>187</v>
      </c>
      <c r="Q44" s="80" t="s">
        <v>60</v>
      </c>
      <c r="R44" s="15">
        <v>1</v>
      </c>
      <c r="S44" s="37" t="s">
        <v>73</v>
      </c>
    </row>
    <row r="45" spans="1:21" ht="18.75" customHeight="1" x14ac:dyDescent="0.25">
      <c r="A45" s="54"/>
      <c r="I45" s="22"/>
      <c r="J45" s="66"/>
      <c r="K45" s="22"/>
      <c r="L45" s="114" t="s">
        <v>221</v>
      </c>
      <c r="Q45" s="80" t="s">
        <v>60</v>
      </c>
      <c r="R45" s="15">
        <v>1</v>
      </c>
      <c r="S45" s="37" t="s">
        <v>208</v>
      </c>
    </row>
    <row r="46" spans="1:21" ht="18.75" customHeight="1" x14ac:dyDescent="0.25">
      <c r="A46" s="54"/>
      <c r="I46" s="22"/>
      <c r="J46" s="66"/>
      <c r="K46" s="22"/>
      <c r="L46" s="114" t="s">
        <v>189</v>
      </c>
      <c r="Q46" s="80" t="s">
        <v>60</v>
      </c>
      <c r="R46" s="15">
        <f>IF(H54="[ YA ]",1,IF(H54="[ TIDAK ]",0,"[ EROR ]"))</f>
        <v>0</v>
      </c>
      <c r="S46" s="37" t="s">
        <v>73</v>
      </c>
    </row>
    <row r="47" spans="1:21" ht="18.75" customHeight="1" x14ac:dyDescent="0.25">
      <c r="A47" s="54"/>
      <c r="I47" s="22"/>
      <c r="J47" s="66"/>
      <c r="K47" s="22"/>
      <c r="L47" s="114" t="s">
        <v>192</v>
      </c>
      <c r="Q47" s="80" t="s">
        <v>60</v>
      </c>
      <c r="R47" s="15">
        <f>IF(H55="[ YA ]",1,IF(H55="[ TIDAK ]",0,"[ EROR ]"))</f>
        <v>0</v>
      </c>
      <c r="S47" s="37" t="s">
        <v>73</v>
      </c>
    </row>
    <row r="48" spans="1:21" ht="18.75" customHeight="1" x14ac:dyDescent="0.25">
      <c r="A48" s="54"/>
      <c r="B48" s="3" t="s">
        <v>161</v>
      </c>
      <c r="G48" s="4" t="s">
        <v>11</v>
      </c>
      <c r="H48" s="6">
        <v>2000</v>
      </c>
      <c r="I48" s="34" t="s">
        <v>14</v>
      </c>
      <c r="J48" s="66"/>
      <c r="K48" s="22"/>
      <c r="L48" s="114" t="s">
        <v>195</v>
      </c>
      <c r="Q48" s="80" t="s">
        <v>60</v>
      </c>
      <c r="R48" s="15">
        <f>IF(H56="[ YA ]",1,IF(H56="[ TIDAK ]",0,"[ EROR ]"))</f>
        <v>0</v>
      </c>
      <c r="S48" s="37" t="s">
        <v>73</v>
      </c>
    </row>
    <row r="49" spans="1:19" ht="18.75" customHeight="1" x14ac:dyDescent="0.25">
      <c r="A49" s="54"/>
      <c r="B49" s="3" t="s">
        <v>162</v>
      </c>
      <c r="G49" s="4" t="s">
        <v>12</v>
      </c>
      <c r="H49" s="6">
        <v>700</v>
      </c>
      <c r="I49" s="34" t="s">
        <v>14</v>
      </c>
      <c r="J49" s="66"/>
      <c r="K49" s="22"/>
      <c r="L49" s="114" t="s">
        <v>199</v>
      </c>
      <c r="Q49" s="80" t="s">
        <v>60</v>
      </c>
      <c r="R49" s="11">
        <v>1</v>
      </c>
      <c r="S49" s="37" t="s">
        <v>128</v>
      </c>
    </row>
    <row r="50" spans="1:19" ht="18.75" customHeight="1" x14ac:dyDescent="0.25">
      <c r="A50" s="54"/>
      <c r="B50" s="3" t="s">
        <v>163</v>
      </c>
      <c r="G50" s="4" t="s">
        <v>164</v>
      </c>
      <c r="H50" s="6">
        <v>35</v>
      </c>
      <c r="I50" s="34" t="s">
        <v>14</v>
      </c>
      <c r="J50" s="66"/>
      <c r="K50" s="22"/>
      <c r="L50" s="114" t="s">
        <v>52</v>
      </c>
      <c r="Q50" s="80" t="s">
        <v>126</v>
      </c>
      <c r="R50" s="11">
        <f>H127*D358</f>
        <v>0.72</v>
      </c>
      <c r="S50" s="37" t="s">
        <v>56</v>
      </c>
    </row>
    <row r="51" spans="1:19" ht="18.75" customHeight="1" x14ac:dyDescent="0.25">
      <c r="A51" s="54"/>
      <c r="I51" s="22"/>
      <c r="J51" s="66"/>
      <c r="K51" s="22"/>
      <c r="L51" s="114" t="s">
        <v>50</v>
      </c>
      <c r="Q51" s="80" t="s">
        <v>60</v>
      </c>
      <c r="R51" s="15">
        <v>2</v>
      </c>
      <c r="S51" s="37" t="s">
        <v>73</v>
      </c>
    </row>
    <row r="52" spans="1:19" ht="18.75" customHeight="1" x14ac:dyDescent="0.25">
      <c r="A52" s="54"/>
      <c r="B52" s="3" t="s">
        <v>172</v>
      </c>
      <c r="G52" s="182" t="s">
        <v>173</v>
      </c>
      <c r="H52" s="183"/>
      <c r="I52" s="22"/>
      <c r="J52" s="66"/>
      <c r="K52" s="36"/>
      <c r="L52" s="22"/>
      <c r="M52" s="22"/>
      <c r="N52" s="22"/>
      <c r="O52" s="22"/>
      <c r="P52" s="22"/>
      <c r="Q52" s="22"/>
      <c r="R52" s="22"/>
      <c r="S52" s="36"/>
    </row>
    <row r="53" spans="1:19" ht="18.75" customHeight="1" x14ac:dyDescent="0.25">
      <c r="A53" s="54"/>
      <c r="I53" s="22"/>
      <c r="J53" s="66"/>
      <c r="K53" s="36"/>
      <c r="L53" s="115" t="s">
        <v>141</v>
      </c>
      <c r="S53" s="36"/>
    </row>
    <row r="54" spans="1:19" ht="18.75" customHeight="1" x14ac:dyDescent="0.25">
      <c r="A54" s="54"/>
      <c r="B54" s="3" t="s">
        <v>165</v>
      </c>
      <c r="H54" s="82" t="s">
        <v>166</v>
      </c>
      <c r="J54" s="66"/>
      <c r="K54" s="36"/>
      <c r="L54" s="104" t="s">
        <v>209</v>
      </c>
      <c r="R54" s="140">
        <f>IF(G52="Pintu Plywood",G193,IF(G52="Pintu Panel",G173,"[ EROR ]"))</f>
        <v>900000</v>
      </c>
      <c r="S54" s="141"/>
    </row>
    <row r="55" spans="1:19" ht="18.75" customHeight="1" x14ac:dyDescent="0.25">
      <c r="A55" s="54"/>
      <c r="B55" s="3" t="s">
        <v>167</v>
      </c>
      <c r="H55" s="82" t="s">
        <v>166</v>
      </c>
      <c r="J55" s="66"/>
      <c r="K55" s="36"/>
      <c r="L55" s="104" t="s">
        <v>210</v>
      </c>
      <c r="Q55" s="36"/>
      <c r="R55" s="140">
        <f>G212</f>
        <v>1170000</v>
      </c>
      <c r="S55" s="141"/>
    </row>
    <row r="56" spans="1:19" ht="18.75" customHeight="1" x14ac:dyDescent="0.25">
      <c r="A56" s="54"/>
      <c r="B56" s="3" t="s">
        <v>168</v>
      </c>
      <c r="H56" s="82" t="s">
        <v>166</v>
      </c>
      <c r="J56" s="66"/>
      <c r="K56" s="36"/>
      <c r="L56" s="104" t="s">
        <v>215</v>
      </c>
      <c r="R56" s="140">
        <f>G231</f>
        <v>240000</v>
      </c>
      <c r="S56" s="141"/>
    </row>
    <row r="57" spans="1:19" ht="18.75" customHeight="1" x14ac:dyDescent="0.25">
      <c r="A57" s="54"/>
      <c r="H57" s="82"/>
      <c r="J57" s="66"/>
      <c r="K57" s="36"/>
      <c r="L57" s="104" t="s">
        <v>216</v>
      </c>
      <c r="R57" s="140">
        <f>G250</f>
        <v>150000</v>
      </c>
      <c r="S57" s="141"/>
    </row>
    <row r="58" spans="1:19" ht="18.75" customHeight="1" x14ac:dyDescent="0.25">
      <c r="A58" s="53" t="s">
        <v>39</v>
      </c>
      <c r="B58" s="30" t="s">
        <v>22</v>
      </c>
      <c r="C58" s="31"/>
      <c r="D58" s="31"/>
      <c r="E58" s="31"/>
      <c r="F58" s="31"/>
      <c r="G58" s="32"/>
      <c r="H58" s="31"/>
      <c r="I58" s="31"/>
      <c r="J58" s="66"/>
      <c r="K58" s="36"/>
      <c r="L58" s="104" t="s">
        <v>217</v>
      </c>
      <c r="R58" s="140">
        <f>G269</f>
        <v>90000</v>
      </c>
      <c r="S58" s="141"/>
    </row>
    <row r="59" spans="1:19" ht="18.75" customHeight="1" x14ac:dyDescent="0.25">
      <c r="A59" s="54"/>
      <c r="B59" s="40"/>
      <c r="C59" s="22"/>
      <c r="D59" s="22"/>
      <c r="E59" s="22"/>
      <c r="F59" s="22"/>
      <c r="G59" s="35"/>
      <c r="H59" s="22"/>
      <c r="I59" s="22"/>
      <c r="J59" s="66"/>
      <c r="K59" s="36"/>
      <c r="L59" s="104" t="s">
        <v>218</v>
      </c>
      <c r="R59" s="140">
        <f>G288</f>
        <v>0</v>
      </c>
      <c r="S59" s="141"/>
    </row>
    <row r="60" spans="1:19" ht="18.75" customHeight="1" x14ac:dyDescent="0.25">
      <c r="A60" s="54"/>
      <c r="B60" s="34"/>
      <c r="C60" s="22"/>
      <c r="D60" s="22"/>
      <c r="E60" s="22"/>
      <c r="F60" s="22"/>
      <c r="G60" s="35"/>
      <c r="H60" s="22"/>
      <c r="I60" s="36"/>
      <c r="K60" s="66"/>
      <c r="L60" s="104" t="s">
        <v>219</v>
      </c>
      <c r="R60" s="140">
        <f>G307</f>
        <v>0</v>
      </c>
      <c r="S60" s="141"/>
    </row>
    <row r="61" spans="1:19" ht="18.75" customHeight="1" x14ac:dyDescent="0.25">
      <c r="A61" s="54"/>
      <c r="B61" s="34"/>
      <c r="C61" s="22"/>
      <c r="D61" s="22"/>
      <c r="E61" s="22"/>
      <c r="F61" s="22"/>
      <c r="G61" s="35"/>
      <c r="H61" s="22"/>
      <c r="I61" s="36"/>
      <c r="K61" s="66"/>
      <c r="L61" s="104" t="s">
        <v>220</v>
      </c>
      <c r="R61" s="140">
        <f>G326</f>
        <v>0</v>
      </c>
      <c r="S61" s="141"/>
    </row>
    <row r="62" spans="1:19" ht="18.75" customHeight="1" x14ac:dyDescent="0.25">
      <c r="A62" s="54"/>
      <c r="B62" s="40"/>
      <c r="C62" s="22"/>
      <c r="D62" s="22"/>
      <c r="E62" s="22"/>
      <c r="F62" s="22"/>
      <c r="G62" s="35"/>
      <c r="H62" s="22"/>
      <c r="I62" s="36"/>
      <c r="K62" s="66"/>
      <c r="L62" s="104" t="s">
        <v>213</v>
      </c>
      <c r="R62" s="142">
        <f>G345</f>
        <v>220000</v>
      </c>
      <c r="S62" s="143"/>
    </row>
    <row r="63" spans="1:19" ht="18.75" customHeight="1" x14ac:dyDescent="0.25">
      <c r="A63" s="54"/>
      <c r="B63" s="40"/>
      <c r="C63" s="22"/>
      <c r="D63" s="22"/>
      <c r="E63" s="22"/>
      <c r="F63" s="22"/>
      <c r="G63" s="35"/>
      <c r="H63" s="22"/>
      <c r="I63" s="36"/>
      <c r="K63" s="66"/>
      <c r="L63" s="34" t="s">
        <v>142</v>
      </c>
      <c r="M63" s="22"/>
      <c r="N63" s="22"/>
      <c r="O63" s="22"/>
      <c r="P63" s="22"/>
      <c r="Q63" s="22"/>
      <c r="R63" s="144">
        <f>G364</f>
        <v>660000</v>
      </c>
      <c r="S63" s="145"/>
    </row>
    <row r="64" spans="1:19" ht="18.75" customHeight="1" x14ac:dyDescent="0.25">
      <c r="A64" s="54"/>
      <c r="B64" s="34"/>
      <c r="C64" s="22"/>
      <c r="D64" s="22"/>
      <c r="E64" s="22"/>
      <c r="F64" s="22"/>
      <c r="G64" s="35"/>
      <c r="H64" s="22"/>
      <c r="I64" s="36"/>
      <c r="K64" s="66"/>
      <c r="L64" s="34" t="s">
        <v>143</v>
      </c>
      <c r="M64" s="22"/>
      <c r="N64" s="22"/>
      <c r="O64" s="22"/>
      <c r="P64" s="22"/>
      <c r="Q64" s="22"/>
      <c r="R64" s="140">
        <f>G383</f>
        <v>70000</v>
      </c>
      <c r="S64" s="146"/>
    </row>
    <row r="65" spans="1:19" ht="18.75" customHeight="1" x14ac:dyDescent="0.25">
      <c r="A65" s="54"/>
      <c r="B65" s="34"/>
      <c r="C65" s="22"/>
      <c r="D65" s="22"/>
      <c r="E65" s="22"/>
      <c r="F65" s="22"/>
      <c r="G65" s="35"/>
      <c r="H65" s="22"/>
      <c r="I65" s="36"/>
      <c r="K65" s="66"/>
      <c r="L65" s="34" t="s">
        <v>211</v>
      </c>
      <c r="M65" s="22"/>
      <c r="N65" s="22"/>
      <c r="O65" s="22"/>
      <c r="P65" s="22"/>
      <c r="Q65" s="22"/>
      <c r="R65" s="140">
        <f>G402</f>
        <v>110000</v>
      </c>
      <c r="S65" s="146"/>
    </row>
    <row r="66" spans="1:19" ht="18.75" customHeight="1" x14ac:dyDescent="0.25">
      <c r="A66" s="54"/>
      <c r="B66" s="40"/>
      <c r="C66" s="22"/>
      <c r="D66" s="22"/>
      <c r="E66" s="22"/>
      <c r="F66" s="22"/>
      <c r="G66" s="35"/>
      <c r="H66" s="22"/>
      <c r="I66" s="36"/>
      <c r="K66" s="66"/>
      <c r="L66" s="34" t="s">
        <v>212</v>
      </c>
      <c r="M66" s="22"/>
      <c r="N66" s="22"/>
      <c r="O66" s="22"/>
      <c r="P66" s="22"/>
      <c r="Q66" s="22"/>
      <c r="R66" s="140">
        <f>G421</f>
        <v>120000</v>
      </c>
      <c r="S66" s="146"/>
    </row>
    <row r="67" spans="1:19" ht="18.75" customHeight="1" x14ac:dyDescent="0.25">
      <c r="A67" s="54"/>
      <c r="B67" s="40"/>
      <c r="C67" s="22"/>
      <c r="D67" s="22"/>
      <c r="E67" s="22"/>
      <c r="F67" s="22"/>
      <c r="G67" s="35"/>
      <c r="H67" s="22"/>
      <c r="I67" s="36"/>
      <c r="K67" s="66"/>
      <c r="L67" s="34" t="s">
        <v>214</v>
      </c>
      <c r="M67" s="22"/>
      <c r="N67" s="22"/>
      <c r="O67" s="22"/>
      <c r="P67" s="22"/>
      <c r="Q67" s="22"/>
      <c r="R67" s="140">
        <f>G440</f>
        <v>230000</v>
      </c>
      <c r="S67" s="146"/>
    </row>
    <row r="68" spans="1:19" ht="18.75" customHeight="1" x14ac:dyDescent="0.25">
      <c r="A68" s="54"/>
      <c r="B68" s="34"/>
      <c r="C68" s="22"/>
      <c r="D68" s="22"/>
      <c r="E68" s="22"/>
      <c r="F68" s="22"/>
      <c r="G68" s="35"/>
      <c r="H68" s="22"/>
      <c r="I68" s="36"/>
      <c r="K68" s="66"/>
      <c r="L68" s="22"/>
      <c r="M68" s="22"/>
      <c r="N68" s="22"/>
      <c r="O68" s="22"/>
      <c r="P68" s="22"/>
      <c r="Q68" s="22"/>
      <c r="R68" s="22"/>
      <c r="S68" s="36"/>
    </row>
    <row r="69" spans="1:19" ht="18.75" customHeight="1" x14ac:dyDescent="0.25">
      <c r="A69" s="54"/>
      <c r="B69" s="34"/>
      <c r="C69" s="22"/>
      <c r="D69" s="22"/>
      <c r="E69" s="22"/>
      <c r="F69" s="22"/>
      <c r="G69" s="35"/>
      <c r="H69" s="22"/>
      <c r="I69" s="36"/>
      <c r="K69" s="81"/>
      <c r="L69" s="45"/>
      <c r="M69" s="45"/>
      <c r="N69" s="45"/>
      <c r="O69" s="45"/>
      <c r="P69" s="45"/>
      <c r="Q69" s="45"/>
      <c r="R69" s="45"/>
      <c r="S69" s="47"/>
    </row>
    <row r="70" spans="1:19" ht="18.75" customHeight="1" x14ac:dyDescent="0.25">
      <c r="A70" s="54"/>
      <c r="B70" s="40"/>
      <c r="C70" s="22"/>
      <c r="D70" s="22"/>
      <c r="E70" s="22"/>
      <c r="F70" s="22"/>
      <c r="G70" s="35"/>
      <c r="H70" s="22"/>
      <c r="I70" s="36"/>
    </row>
    <row r="71" spans="1:19" ht="18.75" customHeight="1" x14ac:dyDescent="0.25">
      <c r="A71" s="54"/>
      <c r="B71" s="40"/>
      <c r="C71" s="22"/>
      <c r="D71" s="22"/>
      <c r="E71" s="22"/>
      <c r="F71" s="22"/>
      <c r="G71" s="35"/>
      <c r="H71" s="22"/>
      <c r="I71" s="36"/>
    </row>
    <row r="72" spans="1:19" ht="18.75" customHeight="1" x14ac:dyDescent="0.25">
      <c r="A72" s="54"/>
      <c r="B72" s="34"/>
      <c r="C72" s="22"/>
      <c r="D72" s="22"/>
      <c r="E72" s="22"/>
      <c r="F72" s="22"/>
      <c r="G72" s="35"/>
      <c r="H72" s="22"/>
      <c r="I72" s="36"/>
    </row>
    <row r="73" spans="1:19" ht="18.75" customHeight="1" x14ac:dyDescent="0.25">
      <c r="A73" s="54"/>
      <c r="B73" s="34"/>
      <c r="C73" s="22"/>
      <c r="D73" s="22"/>
      <c r="E73" s="22"/>
      <c r="F73" s="22"/>
      <c r="G73" s="35"/>
      <c r="H73" s="22"/>
      <c r="I73" s="36"/>
    </row>
    <row r="74" spans="1:19" ht="18.75" customHeight="1" x14ac:dyDescent="0.25">
      <c r="A74" s="54"/>
      <c r="B74" s="34"/>
      <c r="C74" s="22"/>
      <c r="D74" s="22"/>
      <c r="E74" s="22"/>
      <c r="F74" s="22"/>
      <c r="G74" s="35"/>
      <c r="H74" s="22"/>
      <c r="I74" s="36"/>
    </row>
    <row r="75" spans="1:19" ht="18.75" customHeight="1" x14ac:dyDescent="0.25">
      <c r="A75" s="54"/>
      <c r="B75" s="34"/>
      <c r="C75" s="22"/>
      <c r="D75" s="22"/>
      <c r="E75" s="22"/>
      <c r="F75" s="22"/>
      <c r="G75" s="35"/>
      <c r="H75" s="22"/>
      <c r="I75" s="36"/>
    </row>
    <row r="76" spans="1:19" ht="18.75" customHeight="1" x14ac:dyDescent="0.25">
      <c r="A76" s="54"/>
      <c r="B76" s="34"/>
      <c r="C76" s="22"/>
      <c r="D76" s="22"/>
      <c r="E76" s="22"/>
      <c r="F76" s="22"/>
      <c r="G76" s="35"/>
      <c r="H76" s="22"/>
      <c r="I76" s="36"/>
    </row>
    <row r="77" spans="1:19" ht="18.75" customHeight="1" x14ac:dyDescent="0.25">
      <c r="A77" s="54"/>
      <c r="B77" s="34"/>
      <c r="C77" s="22"/>
      <c r="D77" s="22"/>
      <c r="E77" s="22"/>
      <c r="F77" s="22"/>
      <c r="G77" s="35"/>
      <c r="H77" s="22"/>
      <c r="I77" s="36"/>
    </row>
    <row r="78" spans="1:19" ht="18.75" customHeight="1" x14ac:dyDescent="0.25">
      <c r="A78" s="54"/>
      <c r="B78" s="34"/>
      <c r="C78" s="22"/>
      <c r="D78" s="22"/>
      <c r="E78" s="22"/>
      <c r="F78" s="22"/>
      <c r="G78" s="35"/>
      <c r="H78" s="22"/>
      <c r="I78" s="36"/>
    </row>
    <row r="79" spans="1:19" ht="18.75" customHeight="1" x14ac:dyDescent="0.25">
      <c r="A79" s="54"/>
      <c r="B79" s="34"/>
      <c r="C79" s="22"/>
      <c r="D79" s="22"/>
      <c r="E79" s="22"/>
      <c r="F79" s="22"/>
      <c r="G79" s="35"/>
      <c r="H79" s="22"/>
      <c r="I79" s="36"/>
    </row>
    <row r="80" spans="1:19" ht="18.75" customHeight="1" x14ac:dyDescent="0.25">
      <c r="A80" s="54"/>
      <c r="B80" s="34"/>
      <c r="C80" s="22"/>
      <c r="D80" s="22"/>
      <c r="E80" s="22"/>
      <c r="F80" s="22"/>
      <c r="G80" s="35"/>
      <c r="H80" s="22"/>
      <c r="I80" s="36"/>
    </row>
    <row r="81" spans="1:9" ht="18.75" customHeight="1" x14ac:dyDescent="0.25">
      <c r="A81" s="54"/>
      <c r="B81" s="34"/>
      <c r="C81" s="22"/>
      <c r="D81" s="22"/>
      <c r="E81" s="22"/>
      <c r="F81" s="22"/>
      <c r="G81" s="35"/>
      <c r="H81" s="22"/>
      <c r="I81" s="36"/>
    </row>
    <row r="82" spans="1:9" ht="18.75" customHeight="1" x14ac:dyDescent="0.25">
      <c r="A82" s="54"/>
      <c r="B82" s="34"/>
      <c r="C82" s="22"/>
      <c r="D82" s="22"/>
      <c r="E82" s="22"/>
      <c r="F82" s="22"/>
      <c r="G82" s="35"/>
      <c r="H82" s="22"/>
      <c r="I82" s="36"/>
    </row>
    <row r="83" spans="1:9" ht="18.75" customHeight="1" x14ac:dyDescent="0.25">
      <c r="A83" s="54"/>
      <c r="B83" s="34"/>
      <c r="C83" s="22"/>
      <c r="D83" s="22"/>
      <c r="E83" s="22"/>
      <c r="F83" s="22"/>
      <c r="G83" s="35"/>
      <c r="H83" s="22"/>
      <c r="I83" s="36"/>
    </row>
    <row r="84" spans="1:9" ht="18.75" customHeight="1" x14ac:dyDescent="0.25">
      <c r="A84" s="54"/>
      <c r="B84" s="34"/>
      <c r="C84" s="22"/>
      <c r="D84" s="22"/>
      <c r="E84" s="22"/>
      <c r="F84" s="22"/>
      <c r="G84" s="35"/>
      <c r="H84" s="22"/>
      <c r="I84" s="36"/>
    </row>
    <row r="85" spans="1:9" ht="18.75" customHeight="1" x14ac:dyDescent="0.25">
      <c r="A85" s="54"/>
      <c r="B85" s="34"/>
      <c r="C85" s="22"/>
      <c r="D85" s="22"/>
      <c r="E85" s="22"/>
      <c r="F85" s="22"/>
      <c r="G85" s="35"/>
      <c r="H85" s="22"/>
      <c r="I85" s="36"/>
    </row>
    <row r="86" spans="1:9" ht="18.75" customHeight="1" x14ac:dyDescent="0.25">
      <c r="A86" s="54"/>
      <c r="B86" s="34"/>
      <c r="C86" s="22"/>
      <c r="D86" s="22"/>
      <c r="E86" s="22"/>
      <c r="F86" s="22"/>
      <c r="G86" s="35"/>
      <c r="H86" s="22"/>
      <c r="I86" s="36"/>
    </row>
    <row r="87" spans="1:9" ht="18.75" customHeight="1" x14ac:dyDescent="0.25">
      <c r="A87" s="54"/>
      <c r="B87" s="48"/>
      <c r="C87" s="168" t="s">
        <v>41</v>
      </c>
      <c r="D87" s="168"/>
      <c r="E87" s="168" t="s">
        <v>42</v>
      </c>
      <c r="F87" s="168"/>
      <c r="G87" s="168" t="s">
        <v>43</v>
      </c>
      <c r="H87" s="168"/>
      <c r="I87" s="36"/>
    </row>
    <row r="88" spans="1:9" ht="18.75" customHeight="1" x14ac:dyDescent="0.25">
      <c r="A88" s="54"/>
      <c r="B88" s="49"/>
      <c r="C88" s="7" t="s">
        <v>13</v>
      </c>
      <c r="D88" s="6">
        <v>140</v>
      </c>
      <c r="E88" s="7" t="s">
        <v>13</v>
      </c>
      <c r="F88" s="6">
        <v>140</v>
      </c>
      <c r="G88" s="7" t="s">
        <v>13</v>
      </c>
      <c r="H88" s="6">
        <v>140</v>
      </c>
      <c r="I88" s="37" t="s">
        <v>14</v>
      </c>
    </row>
    <row r="89" spans="1:9" ht="18.75" customHeight="1" x14ac:dyDescent="0.25">
      <c r="A89" s="54"/>
      <c r="B89" s="49"/>
      <c r="C89" s="7" t="s">
        <v>25</v>
      </c>
      <c r="D89" s="8">
        <v>90</v>
      </c>
      <c r="E89" s="7" t="s">
        <v>25</v>
      </c>
      <c r="F89" s="8">
        <v>90</v>
      </c>
      <c r="G89" s="7" t="s">
        <v>24</v>
      </c>
      <c r="H89" s="6">
        <v>90</v>
      </c>
      <c r="I89" s="37" t="s">
        <v>14</v>
      </c>
    </row>
    <row r="90" spans="1:9" ht="18.75" customHeight="1" x14ac:dyDescent="0.25">
      <c r="A90" s="54"/>
      <c r="B90" s="49"/>
      <c r="C90" s="7" t="s">
        <v>26</v>
      </c>
      <c r="D90" s="6">
        <v>80</v>
      </c>
      <c r="E90" s="7" t="s">
        <v>26</v>
      </c>
      <c r="F90" s="6">
        <v>80</v>
      </c>
      <c r="G90" s="7" t="s">
        <v>26</v>
      </c>
      <c r="H90" s="6">
        <v>80</v>
      </c>
      <c r="I90" s="37" t="s">
        <v>14</v>
      </c>
    </row>
    <row r="91" spans="1:9" ht="18.75" customHeight="1" x14ac:dyDescent="0.25">
      <c r="A91" s="54"/>
      <c r="B91" s="49"/>
      <c r="C91" s="7"/>
      <c r="D91" s="6"/>
      <c r="E91" s="7"/>
      <c r="F91" s="6"/>
      <c r="G91" s="7"/>
      <c r="H91" s="5"/>
      <c r="I91" s="37" t="s">
        <v>14</v>
      </c>
    </row>
    <row r="92" spans="1:9" ht="18.75" customHeight="1" x14ac:dyDescent="0.25">
      <c r="A92" s="54"/>
      <c r="B92" s="48"/>
      <c r="C92" s="168" t="s">
        <v>169</v>
      </c>
      <c r="D92" s="168"/>
      <c r="E92" s="168" t="s">
        <v>170</v>
      </c>
      <c r="F92" s="168"/>
      <c r="G92" s="168" t="s">
        <v>171</v>
      </c>
      <c r="H92" s="168"/>
      <c r="I92" s="36"/>
    </row>
    <row r="93" spans="1:9" ht="18.75" customHeight="1" x14ac:dyDescent="0.25">
      <c r="A93" s="54"/>
      <c r="B93" s="49"/>
      <c r="C93" s="7" t="s">
        <v>13</v>
      </c>
      <c r="D93" s="6">
        <v>140</v>
      </c>
      <c r="E93" s="7" t="s">
        <v>13</v>
      </c>
      <c r="F93" s="6">
        <v>140</v>
      </c>
      <c r="G93" s="7" t="s">
        <v>13</v>
      </c>
      <c r="H93" s="6">
        <v>140</v>
      </c>
      <c r="I93" s="37" t="s">
        <v>14</v>
      </c>
    </row>
    <row r="94" spans="1:9" ht="18.75" customHeight="1" x14ac:dyDescent="0.25">
      <c r="A94" s="54"/>
      <c r="B94" s="49"/>
      <c r="C94" s="7" t="s">
        <v>25</v>
      </c>
      <c r="D94" s="8">
        <v>100</v>
      </c>
      <c r="E94" s="7" t="s">
        <v>25</v>
      </c>
      <c r="F94" s="8">
        <v>90</v>
      </c>
      <c r="G94" s="7" t="s">
        <v>25</v>
      </c>
      <c r="H94" s="8">
        <v>90</v>
      </c>
      <c r="I94" s="37" t="s">
        <v>14</v>
      </c>
    </row>
    <row r="95" spans="1:9" ht="18.75" customHeight="1" x14ac:dyDescent="0.25">
      <c r="A95" s="54"/>
      <c r="B95" s="49"/>
      <c r="C95" s="7" t="s">
        <v>26</v>
      </c>
      <c r="D95" s="6">
        <v>80</v>
      </c>
      <c r="E95" s="7" t="s">
        <v>26</v>
      </c>
      <c r="F95" s="6">
        <v>80</v>
      </c>
      <c r="G95" s="7" t="s">
        <v>26</v>
      </c>
      <c r="H95" s="6">
        <v>80</v>
      </c>
      <c r="I95" s="37" t="s">
        <v>14</v>
      </c>
    </row>
    <row r="96" spans="1:9" ht="18.75" customHeight="1" x14ac:dyDescent="0.25">
      <c r="A96" s="54"/>
      <c r="B96" s="49"/>
      <c r="C96" s="7"/>
      <c r="D96" s="6"/>
      <c r="E96" s="7"/>
      <c r="F96" s="6"/>
      <c r="G96" s="7"/>
      <c r="H96" s="5"/>
      <c r="I96" s="37" t="s">
        <v>14</v>
      </c>
    </row>
    <row r="97" spans="1:9" ht="18.75" customHeight="1" x14ac:dyDescent="0.25">
      <c r="A97" s="54"/>
      <c r="B97" s="34"/>
      <c r="C97" s="22"/>
      <c r="D97" s="22"/>
      <c r="E97" s="22"/>
      <c r="F97" s="22"/>
      <c r="G97" s="35"/>
      <c r="H97" s="22"/>
      <c r="I97" s="36"/>
    </row>
    <row r="98" spans="1:9" ht="18.75" customHeight="1" x14ac:dyDescent="0.25">
      <c r="A98" s="53" t="s">
        <v>53</v>
      </c>
      <c r="B98" s="30" t="s">
        <v>30</v>
      </c>
      <c r="C98" s="31"/>
      <c r="D98" s="31"/>
      <c r="E98" s="31"/>
      <c r="F98" s="31"/>
      <c r="G98" s="32"/>
      <c r="H98" s="31"/>
      <c r="I98" s="33"/>
    </row>
    <row r="99" spans="1:9" ht="18.75" customHeight="1" x14ac:dyDescent="0.25">
      <c r="A99" s="54"/>
      <c r="B99" s="117" t="s">
        <v>31</v>
      </c>
      <c r="C99" s="22"/>
      <c r="D99" s="22"/>
      <c r="E99" s="22"/>
      <c r="F99" s="22"/>
      <c r="G99" s="35" t="s">
        <v>35</v>
      </c>
      <c r="H99" s="159">
        <v>95000</v>
      </c>
      <c r="I99" s="167"/>
    </row>
    <row r="100" spans="1:9" ht="18.75" customHeight="1" x14ac:dyDescent="0.25">
      <c r="A100" s="54"/>
      <c r="B100" s="117" t="s">
        <v>32</v>
      </c>
      <c r="C100" s="22"/>
      <c r="D100" s="22"/>
      <c r="E100" s="22"/>
      <c r="F100" s="22"/>
      <c r="G100" s="35" t="s">
        <v>36</v>
      </c>
      <c r="H100" s="159">
        <v>110000</v>
      </c>
      <c r="I100" s="167"/>
    </row>
    <row r="101" spans="1:9" ht="18.75" customHeight="1" x14ac:dyDescent="0.25">
      <c r="A101" s="54"/>
      <c r="B101" s="117" t="s">
        <v>33</v>
      </c>
      <c r="C101" s="22"/>
      <c r="D101" s="22"/>
      <c r="E101" s="22"/>
      <c r="F101" s="22"/>
      <c r="G101" s="35" t="s">
        <v>37</v>
      </c>
      <c r="H101" s="159">
        <v>115000</v>
      </c>
      <c r="I101" s="167"/>
    </row>
    <row r="102" spans="1:9" ht="18.75" customHeight="1" x14ac:dyDescent="0.25">
      <c r="A102" s="54"/>
      <c r="B102" s="117" t="s">
        <v>34</v>
      </c>
      <c r="C102" s="22"/>
      <c r="D102" s="22"/>
      <c r="E102" s="22"/>
      <c r="F102" s="22"/>
      <c r="G102" s="35" t="s">
        <v>38</v>
      </c>
      <c r="H102" s="159">
        <v>140000</v>
      </c>
      <c r="I102" s="167"/>
    </row>
    <row r="103" spans="1:9" ht="18.75" customHeight="1" x14ac:dyDescent="0.25">
      <c r="A103" s="54"/>
      <c r="B103" s="34"/>
      <c r="C103" s="22"/>
      <c r="D103" s="22"/>
      <c r="E103" s="22"/>
      <c r="F103" s="22"/>
      <c r="G103" s="35"/>
      <c r="H103" s="22"/>
      <c r="I103" s="36"/>
    </row>
    <row r="104" spans="1:9" ht="18.75" customHeight="1" x14ac:dyDescent="0.25">
      <c r="A104" s="53" t="s">
        <v>222</v>
      </c>
      <c r="B104" s="30" t="s">
        <v>40</v>
      </c>
      <c r="C104" s="31"/>
      <c r="D104" s="31"/>
      <c r="E104" s="31"/>
      <c r="F104" s="31"/>
      <c r="G104" s="32"/>
      <c r="H104" s="31"/>
      <c r="I104" s="33"/>
    </row>
    <row r="105" spans="1:9" ht="18.75" customHeight="1" x14ac:dyDescent="0.25">
      <c r="A105" s="54"/>
      <c r="B105" s="3" t="s">
        <v>44</v>
      </c>
      <c r="G105" s="159">
        <v>7000000</v>
      </c>
      <c r="H105" s="160"/>
      <c r="I105" s="10" t="s">
        <v>124</v>
      </c>
    </row>
    <row r="106" spans="1:9" ht="18.75" customHeight="1" x14ac:dyDescent="0.25">
      <c r="A106" s="54"/>
      <c r="B106" s="3" t="s">
        <v>48</v>
      </c>
      <c r="G106" s="159">
        <v>7000000</v>
      </c>
      <c r="H106" s="160"/>
      <c r="I106" s="10" t="s">
        <v>124</v>
      </c>
    </row>
    <row r="107" spans="1:9" ht="18.75" customHeight="1" x14ac:dyDescent="0.25">
      <c r="A107" s="54"/>
      <c r="B107" s="106" t="s">
        <v>181</v>
      </c>
      <c r="C107" s="9"/>
      <c r="G107" s="159">
        <v>120000</v>
      </c>
      <c r="H107" s="160"/>
      <c r="I107" s="10" t="s">
        <v>131</v>
      </c>
    </row>
    <row r="108" spans="1:9" ht="18.75" customHeight="1" x14ac:dyDescent="0.25">
      <c r="A108" s="54"/>
      <c r="B108" s="106" t="s">
        <v>182</v>
      </c>
      <c r="C108" s="9"/>
      <c r="G108" s="159">
        <v>140000</v>
      </c>
      <c r="H108" s="160"/>
      <c r="I108" s="10" t="s">
        <v>131</v>
      </c>
    </row>
    <row r="109" spans="1:9" ht="18.75" customHeight="1" x14ac:dyDescent="0.25">
      <c r="A109" s="54"/>
      <c r="B109" s="3" t="s">
        <v>47</v>
      </c>
      <c r="G109" s="159">
        <v>15000</v>
      </c>
      <c r="H109" s="160"/>
      <c r="I109" s="10" t="s">
        <v>46</v>
      </c>
    </row>
    <row r="110" spans="1:9" ht="18.75" customHeight="1" x14ac:dyDescent="0.25">
      <c r="A110" s="54"/>
      <c r="B110" s="3" t="s">
        <v>45</v>
      </c>
      <c r="G110" s="159">
        <v>25000</v>
      </c>
      <c r="H110" s="160"/>
      <c r="I110" s="10" t="s">
        <v>46</v>
      </c>
    </row>
    <row r="111" spans="1:9" ht="18.75" customHeight="1" x14ac:dyDescent="0.25">
      <c r="A111" s="54"/>
      <c r="B111" s="3" t="s">
        <v>103</v>
      </c>
      <c r="G111" s="159">
        <v>50000</v>
      </c>
      <c r="H111" s="160"/>
      <c r="I111" s="10" t="s">
        <v>107</v>
      </c>
    </row>
    <row r="112" spans="1:9" ht="18.75" customHeight="1" x14ac:dyDescent="0.25">
      <c r="A112" s="54"/>
      <c r="B112" s="3" t="s">
        <v>108</v>
      </c>
      <c r="G112" s="159">
        <v>67000</v>
      </c>
      <c r="H112" s="160"/>
      <c r="I112" s="10" t="s">
        <v>107</v>
      </c>
    </row>
    <row r="113" spans="1:9" ht="18.75" customHeight="1" x14ac:dyDescent="0.25">
      <c r="A113" s="54"/>
      <c r="B113" s="3" t="s">
        <v>106</v>
      </c>
      <c r="G113" s="159">
        <v>5700</v>
      </c>
      <c r="H113" s="160"/>
      <c r="I113" s="10" t="s">
        <v>109</v>
      </c>
    </row>
    <row r="114" spans="1:9" ht="18.75" customHeight="1" x14ac:dyDescent="0.25">
      <c r="A114" s="54"/>
      <c r="B114" s="3" t="s">
        <v>185</v>
      </c>
      <c r="G114" s="159">
        <v>150000</v>
      </c>
      <c r="H114" s="160"/>
      <c r="I114" s="10" t="s">
        <v>51</v>
      </c>
    </row>
    <row r="115" spans="1:9" ht="18.75" customHeight="1" x14ac:dyDescent="0.25">
      <c r="A115" s="54"/>
      <c r="B115" s="3" t="s">
        <v>187</v>
      </c>
      <c r="G115" s="159">
        <v>70000</v>
      </c>
      <c r="H115" s="160"/>
      <c r="I115" s="10" t="s">
        <v>51</v>
      </c>
    </row>
    <row r="116" spans="1:9" ht="18.75" customHeight="1" x14ac:dyDescent="0.25">
      <c r="A116" s="54"/>
      <c r="B116" s="3" t="s">
        <v>188</v>
      </c>
      <c r="G116" s="159">
        <v>60000</v>
      </c>
      <c r="H116" s="160"/>
      <c r="I116" s="10" t="s">
        <v>198</v>
      </c>
    </row>
    <row r="117" spans="1:9" ht="18.75" customHeight="1" x14ac:dyDescent="0.25">
      <c r="A117" s="54"/>
      <c r="B117" s="3" t="s">
        <v>189</v>
      </c>
      <c r="G117" s="159">
        <v>55000</v>
      </c>
      <c r="H117" s="160"/>
      <c r="I117" s="10" t="s">
        <v>51</v>
      </c>
    </row>
    <row r="118" spans="1:9" ht="18.75" customHeight="1" x14ac:dyDescent="0.25">
      <c r="A118" s="54"/>
      <c r="B118" s="3" t="s">
        <v>192</v>
      </c>
      <c r="G118" s="159">
        <v>35000</v>
      </c>
      <c r="H118" s="160"/>
      <c r="I118" s="10" t="s">
        <v>51</v>
      </c>
    </row>
    <row r="119" spans="1:9" ht="18.75" customHeight="1" x14ac:dyDescent="0.25">
      <c r="A119" s="54"/>
      <c r="B119" s="3" t="s">
        <v>195</v>
      </c>
      <c r="G119" s="159">
        <v>250000</v>
      </c>
      <c r="H119" s="160"/>
      <c r="I119" s="10" t="s">
        <v>51</v>
      </c>
    </row>
    <row r="120" spans="1:9" ht="18.75" customHeight="1" x14ac:dyDescent="0.25">
      <c r="A120" s="54"/>
      <c r="B120" s="3" t="s">
        <v>199</v>
      </c>
      <c r="G120" s="159">
        <v>35000</v>
      </c>
      <c r="H120" s="160"/>
      <c r="I120" s="10" t="s">
        <v>49</v>
      </c>
    </row>
    <row r="121" spans="1:9" ht="18.75" customHeight="1" x14ac:dyDescent="0.25">
      <c r="A121" s="54"/>
      <c r="B121" s="3" t="s">
        <v>52</v>
      </c>
      <c r="G121" s="159">
        <v>165000</v>
      </c>
      <c r="H121" s="160"/>
      <c r="I121" s="10" t="s">
        <v>125</v>
      </c>
    </row>
    <row r="122" spans="1:9" ht="18.75" customHeight="1" x14ac:dyDescent="0.25">
      <c r="A122" s="54"/>
      <c r="B122" s="3" t="s">
        <v>50</v>
      </c>
      <c r="G122" s="159">
        <v>25000</v>
      </c>
      <c r="H122" s="160"/>
      <c r="I122" s="10" t="s">
        <v>51</v>
      </c>
    </row>
    <row r="123" spans="1:9" ht="18.75" customHeight="1" x14ac:dyDescent="0.25">
      <c r="A123" s="54"/>
      <c r="B123" s="34"/>
      <c r="C123" s="22"/>
      <c r="D123" s="22"/>
      <c r="E123" s="22"/>
      <c r="F123" s="22"/>
      <c r="G123" s="21"/>
      <c r="H123" s="21"/>
      <c r="I123" s="36"/>
    </row>
    <row r="124" spans="1:9" ht="18.75" customHeight="1" x14ac:dyDescent="0.25">
      <c r="A124" s="68" t="s">
        <v>72</v>
      </c>
      <c r="B124" s="69" t="s">
        <v>55</v>
      </c>
      <c r="C124" s="70"/>
      <c r="D124" s="70"/>
      <c r="E124" s="70"/>
      <c r="F124" s="70"/>
      <c r="G124" s="71"/>
      <c r="H124" s="70"/>
      <c r="I124" s="72"/>
    </row>
    <row r="125" spans="1:9" ht="18.75" customHeight="1" x14ac:dyDescent="0.25">
      <c r="A125" s="53" t="s">
        <v>77</v>
      </c>
      <c r="B125" s="30" t="s">
        <v>64</v>
      </c>
      <c r="C125" s="31"/>
      <c r="D125" s="31"/>
      <c r="E125" s="31"/>
      <c r="F125" s="31"/>
      <c r="G125" s="32"/>
      <c r="H125" s="31"/>
      <c r="I125" s="33"/>
    </row>
    <row r="126" spans="1:9" ht="18.75" customHeight="1" x14ac:dyDescent="0.25">
      <c r="A126" s="54"/>
      <c r="B126" s="34" t="s">
        <v>58</v>
      </c>
      <c r="C126" s="22"/>
      <c r="D126" s="22"/>
      <c r="E126" s="22"/>
      <c r="F126" s="22"/>
      <c r="G126" s="35" t="s">
        <v>60</v>
      </c>
      <c r="H126" s="15">
        <v>1</v>
      </c>
      <c r="I126" s="37" t="s">
        <v>73</v>
      </c>
    </row>
    <row r="127" spans="1:9" ht="18.75" customHeight="1" x14ac:dyDescent="0.25">
      <c r="A127" s="54"/>
      <c r="B127" s="34" t="s">
        <v>57</v>
      </c>
      <c r="C127" s="22"/>
      <c r="D127" s="22"/>
      <c r="E127" s="22"/>
      <c r="F127" s="22"/>
      <c r="G127" s="35" t="s">
        <v>74</v>
      </c>
      <c r="H127" s="13">
        <f>H126*H19*H20/10^6</f>
        <v>0.72</v>
      </c>
      <c r="I127" s="37" t="s">
        <v>56</v>
      </c>
    </row>
    <row r="128" spans="1:9" ht="18.75" customHeight="1" x14ac:dyDescent="0.25">
      <c r="A128" s="54"/>
      <c r="B128" s="34" t="s">
        <v>62</v>
      </c>
      <c r="C128" s="22"/>
      <c r="D128" s="22"/>
      <c r="E128" s="22"/>
      <c r="F128" s="22"/>
      <c r="G128" s="35" t="s">
        <v>63</v>
      </c>
      <c r="H128" s="11">
        <f>H127-(D24*(H20-2*(E24-1.5))+2*E24*H19+H26*F24*(H19-D24-H24+2*1.5)+H27*G24*(H20-2*E24-H26*F24+H27*4*1.5)+H24*(H20-2*(E24-1.5)))/10^6</f>
        <v>0.42143999999999998</v>
      </c>
      <c r="I128" s="37" t="s">
        <v>56</v>
      </c>
    </row>
    <row r="129" spans="1:9" ht="18.75" customHeight="1" x14ac:dyDescent="0.25">
      <c r="A129" s="54"/>
      <c r="B129" s="34" t="s">
        <v>100</v>
      </c>
      <c r="C129" s="22"/>
      <c r="D129" s="22"/>
      <c r="E129" s="22"/>
      <c r="F129" s="22"/>
      <c r="G129" s="35" t="s">
        <v>101</v>
      </c>
      <c r="H129" s="11">
        <f>(D24*(H20-2*(E24-1.5))+2*E24*H19+H26*F24*(H19-D24-H24+2*1.5)+H27*G24*(H20-2*E24-H26*F24+H27*4*1.5)+H24*(H20-2*(E24-1.5)))/10^6</f>
        <v>0.29855999999999999</v>
      </c>
      <c r="I129" s="37" t="s">
        <v>56</v>
      </c>
    </row>
    <row r="130" spans="1:9" ht="18.75" customHeight="1" x14ac:dyDescent="0.25">
      <c r="A130" s="54"/>
      <c r="B130" s="34" t="s">
        <v>58</v>
      </c>
      <c r="C130" s="22"/>
      <c r="D130" s="22"/>
      <c r="E130" s="22"/>
      <c r="F130" s="22"/>
      <c r="G130" s="35" t="s">
        <v>59</v>
      </c>
      <c r="H130" s="12">
        <f>(D23*D24*(H20-2*(E24-1.5))+2*E23*E24*H19+H26*F23*F24*(H19-D24-H24+2*1.5)+H27*G23*G24*(H20-2*E24-H26*F24+H27*4*1.5)+H23*H24*(H20-2*(E24-1.5)))/10^9</f>
        <v>4.4783999999999996E-3</v>
      </c>
      <c r="I130" s="37" t="s">
        <v>61</v>
      </c>
    </row>
    <row r="131" spans="1:9" ht="18.75" customHeight="1" x14ac:dyDescent="0.25">
      <c r="A131" s="54"/>
      <c r="B131" s="34"/>
      <c r="C131" s="22"/>
      <c r="D131" s="22"/>
      <c r="E131" s="22"/>
      <c r="F131" s="22"/>
      <c r="G131" s="35"/>
      <c r="H131" s="22"/>
      <c r="I131" s="36"/>
    </row>
    <row r="132" spans="1:9" ht="18.75" customHeight="1" x14ac:dyDescent="0.25">
      <c r="A132" s="53" t="s">
        <v>77</v>
      </c>
      <c r="B132" s="95" t="s">
        <v>64</v>
      </c>
      <c r="C132" s="96"/>
      <c r="D132" s="96"/>
      <c r="E132" s="96"/>
      <c r="F132" s="96"/>
      <c r="G132" s="97"/>
      <c r="H132" s="96"/>
      <c r="I132" s="33"/>
    </row>
    <row r="133" spans="1:9" ht="18.75" customHeight="1" x14ac:dyDescent="0.25">
      <c r="A133" s="54"/>
      <c r="B133" s="3" t="s">
        <v>205</v>
      </c>
      <c r="G133" s="4" t="s">
        <v>206</v>
      </c>
      <c r="H133" s="13">
        <f>H48*H49/10^6</f>
        <v>1.4</v>
      </c>
      <c r="I133" s="37" t="s">
        <v>56</v>
      </c>
    </row>
    <row r="134" spans="1:9" ht="18.75" customHeight="1" x14ac:dyDescent="0.25">
      <c r="A134" s="54"/>
      <c r="B134" s="3" t="s">
        <v>58</v>
      </c>
      <c r="G134" s="4" t="s">
        <v>207</v>
      </c>
      <c r="H134" s="12">
        <f>H133*H50/1000</f>
        <v>4.9000000000000002E-2</v>
      </c>
      <c r="I134" s="37" t="s">
        <v>61</v>
      </c>
    </row>
    <row r="135" spans="1:9" ht="18.75" customHeight="1" x14ac:dyDescent="0.25">
      <c r="A135" s="54"/>
      <c r="H135" s="110"/>
      <c r="I135" s="37"/>
    </row>
    <row r="136" spans="1:9" ht="18.75" customHeight="1" x14ac:dyDescent="0.25">
      <c r="A136" s="53" t="s">
        <v>95</v>
      </c>
      <c r="B136" s="30" t="s">
        <v>65</v>
      </c>
      <c r="C136" s="31"/>
      <c r="D136" s="31"/>
      <c r="E136" s="31"/>
      <c r="F136" s="31"/>
      <c r="G136" s="32"/>
      <c r="H136" s="31"/>
      <c r="I136" s="33"/>
    </row>
    <row r="137" spans="1:9" ht="18.75" customHeight="1" x14ac:dyDescent="0.25">
      <c r="A137" s="54"/>
      <c r="B137" s="34" t="s">
        <v>66</v>
      </c>
      <c r="C137" s="22"/>
      <c r="D137" s="22"/>
      <c r="E137" s="22"/>
      <c r="F137" s="22"/>
      <c r="G137" s="35" t="s">
        <v>11</v>
      </c>
      <c r="H137" s="5">
        <f>H48+H90</f>
        <v>2080</v>
      </c>
      <c r="I137" s="37" t="s">
        <v>14</v>
      </c>
    </row>
    <row r="138" spans="1:9" ht="18.75" customHeight="1" x14ac:dyDescent="0.25">
      <c r="A138" s="54"/>
      <c r="B138" s="34" t="s">
        <v>67</v>
      </c>
      <c r="C138" s="22"/>
      <c r="D138" s="22"/>
      <c r="E138" s="22"/>
      <c r="F138" s="22"/>
      <c r="G138" s="35" t="s">
        <v>12</v>
      </c>
      <c r="H138" s="5">
        <f>H143</f>
        <v>1540</v>
      </c>
      <c r="I138" s="37" t="s">
        <v>14</v>
      </c>
    </row>
    <row r="139" spans="1:9" ht="18.75" customHeight="1" x14ac:dyDescent="0.25">
      <c r="A139" s="54"/>
      <c r="B139" s="34"/>
      <c r="C139" s="22"/>
      <c r="D139" s="22"/>
      <c r="E139" s="22"/>
      <c r="F139" s="22"/>
      <c r="G139" s="35"/>
      <c r="H139" s="23"/>
      <c r="I139" s="37"/>
    </row>
    <row r="140" spans="1:9" ht="18.75" customHeight="1" x14ac:dyDescent="0.25">
      <c r="A140" s="54"/>
      <c r="B140" s="169" t="s">
        <v>116</v>
      </c>
      <c r="C140" s="169"/>
      <c r="D140" s="169"/>
      <c r="E140" s="170"/>
      <c r="F140" s="111" t="s">
        <v>17</v>
      </c>
      <c r="G140" s="111" t="s">
        <v>18</v>
      </c>
      <c r="H140" s="111" t="s">
        <v>19</v>
      </c>
      <c r="I140" s="41"/>
    </row>
    <row r="141" spans="1:9" ht="18.75" customHeight="1" x14ac:dyDescent="0.25">
      <c r="A141" s="54"/>
      <c r="B141" s="50" t="s">
        <v>111</v>
      </c>
      <c r="C141" s="18"/>
      <c r="D141" s="18"/>
      <c r="E141" s="10"/>
      <c r="F141" s="5">
        <f>D88*D89</f>
        <v>12600</v>
      </c>
      <c r="G141" s="5">
        <f>F88*F89</f>
        <v>12600</v>
      </c>
      <c r="H141" s="5">
        <f>H88*H89</f>
        <v>12600</v>
      </c>
      <c r="I141" s="42" t="s">
        <v>28</v>
      </c>
    </row>
    <row r="142" spans="1:9" ht="18.75" customHeight="1" x14ac:dyDescent="0.25">
      <c r="A142" s="54"/>
      <c r="B142" s="50" t="s">
        <v>112</v>
      </c>
      <c r="C142" s="18"/>
      <c r="D142" s="18"/>
      <c r="E142" s="10"/>
      <c r="F142" s="5">
        <f>2*(D89+D88)</f>
        <v>460</v>
      </c>
      <c r="G142" s="5">
        <f>2*(F88+F89)</f>
        <v>460</v>
      </c>
      <c r="H142" s="5">
        <f>2*(H88+H89)</f>
        <v>460</v>
      </c>
      <c r="I142" s="42" t="s">
        <v>14</v>
      </c>
    </row>
    <row r="143" spans="1:9" ht="18.75" customHeight="1" x14ac:dyDescent="0.25">
      <c r="A143" s="54"/>
      <c r="B143" s="50" t="s">
        <v>113</v>
      </c>
      <c r="C143" s="18"/>
      <c r="D143" s="18"/>
      <c r="E143" s="10"/>
      <c r="F143" s="5">
        <f>H19+F90</f>
        <v>1280</v>
      </c>
      <c r="G143" s="5">
        <f>H20</f>
        <v>600</v>
      </c>
      <c r="H143" s="5">
        <f>H20+H49+D90+D95+H95</f>
        <v>1540</v>
      </c>
      <c r="I143" s="42" t="s">
        <v>14</v>
      </c>
    </row>
    <row r="144" spans="1:9" ht="18.75" customHeight="1" x14ac:dyDescent="0.25">
      <c r="A144" s="54"/>
      <c r="B144" s="50" t="s">
        <v>114</v>
      </c>
      <c r="C144" s="18"/>
      <c r="D144" s="24"/>
      <c r="E144" s="10"/>
      <c r="F144" s="12">
        <f>F141*F143/10^9</f>
        <v>1.6128E-2</v>
      </c>
      <c r="G144" s="12">
        <f>G141*G143/10^9</f>
        <v>7.5599999999999999E-3</v>
      </c>
      <c r="H144" s="12">
        <f>H141*H143/10^9</f>
        <v>1.9404000000000001E-2</v>
      </c>
      <c r="I144" s="37" t="s">
        <v>61</v>
      </c>
    </row>
    <row r="145" spans="1:10" ht="18.75" customHeight="1" x14ac:dyDescent="0.25">
      <c r="A145" s="54"/>
      <c r="B145" s="50" t="s">
        <v>115</v>
      </c>
      <c r="C145" s="18"/>
      <c r="D145" s="24"/>
      <c r="E145" s="10"/>
      <c r="F145" s="12">
        <f>F142*F143/10^6</f>
        <v>0.58879999999999999</v>
      </c>
      <c r="G145" s="12">
        <f>G142*G143/10^6</f>
        <v>0.27600000000000002</v>
      </c>
      <c r="H145" s="12">
        <f>H142*H143/10^6</f>
        <v>0.70840000000000003</v>
      </c>
      <c r="I145" s="37" t="s">
        <v>56</v>
      </c>
    </row>
    <row r="146" spans="1:10" ht="18.75" customHeight="1" x14ac:dyDescent="0.25">
      <c r="A146" s="54"/>
      <c r="B146" s="169" t="s">
        <v>116</v>
      </c>
      <c r="C146" s="169"/>
      <c r="D146" s="169"/>
      <c r="E146" s="170"/>
      <c r="F146" s="111" t="s">
        <v>20</v>
      </c>
      <c r="G146" s="111" t="s">
        <v>21</v>
      </c>
      <c r="H146" s="111" t="s">
        <v>202</v>
      </c>
      <c r="I146" s="41"/>
    </row>
    <row r="147" spans="1:10" ht="18.75" customHeight="1" x14ac:dyDescent="0.25">
      <c r="A147" s="54"/>
      <c r="B147" s="50" t="s">
        <v>111</v>
      </c>
      <c r="C147" s="18"/>
      <c r="D147" s="18"/>
      <c r="E147" s="10"/>
      <c r="F147" s="5">
        <f>D93*D94</f>
        <v>14000</v>
      </c>
      <c r="G147" s="5">
        <f>F93*F94</f>
        <v>12600</v>
      </c>
      <c r="H147" s="5">
        <f>H93*H94</f>
        <v>12600</v>
      </c>
      <c r="I147" s="42" t="s">
        <v>28</v>
      </c>
    </row>
    <row r="148" spans="1:10" ht="18.75" customHeight="1" x14ac:dyDescent="0.25">
      <c r="A148" s="54"/>
      <c r="B148" s="50" t="s">
        <v>112</v>
      </c>
      <c r="C148" s="18"/>
      <c r="D148" s="18"/>
      <c r="E148" s="10"/>
      <c r="F148" s="5">
        <f>2*(D95+D94)</f>
        <v>360</v>
      </c>
      <c r="G148" s="5">
        <f>2*(F94+F95)</f>
        <v>340</v>
      </c>
      <c r="H148" s="5">
        <f>2*(H94+H95)</f>
        <v>340</v>
      </c>
      <c r="I148" s="42" t="s">
        <v>14</v>
      </c>
    </row>
    <row r="149" spans="1:10" ht="18.75" customHeight="1" x14ac:dyDescent="0.25">
      <c r="A149" s="54"/>
      <c r="B149" s="50" t="s">
        <v>113</v>
      </c>
      <c r="C149" s="18"/>
      <c r="D149" s="18"/>
      <c r="E149" s="10"/>
      <c r="F149" s="5">
        <f>H19</f>
        <v>1200</v>
      </c>
      <c r="G149" s="5">
        <f>H48-F149</f>
        <v>800</v>
      </c>
      <c r="H149" s="5">
        <f>H48</f>
        <v>2000</v>
      </c>
      <c r="I149" s="42" t="s">
        <v>14</v>
      </c>
    </row>
    <row r="150" spans="1:10" ht="18.75" customHeight="1" x14ac:dyDescent="0.25">
      <c r="A150" s="54"/>
      <c r="B150" s="50" t="s">
        <v>114</v>
      </c>
      <c r="C150" s="18"/>
      <c r="D150" s="24"/>
      <c r="E150" s="10"/>
      <c r="F150" s="12">
        <f>F147*F149/10^9</f>
        <v>1.6799999999999999E-2</v>
      </c>
      <c r="G150" s="12">
        <f>G147*G149/10^9</f>
        <v>1.008E-2</v>
      </c>
      <c r="H150" s="12">
        <f>H147*H149/10^9</f>
        <v>2.52E-2</v>
      </c>
      <c r="I150" s="37" t="s">
        <v>61</v>
      </c>
    </row>
    <row r="151" spans="1:10" ht="18.75" customHeight="1" x14ac:dyDescent="0.25">
      <c r="A151" s="54"/>
      <c r="B151" s="50" t="s">
        <v>115</v>
      </c>
      <c r="C151" s="18"/>
      <c r="D151" s="24"/>
      <c r="E151" s="10"/>
      <c r="F151" s="12">
        <f>F148*F149/10^6</f>
        <v>0.432</v>
      </c>
      <c r="G151" s="12">
        <f>G148*G149/10^6</f>
        <v>0.27200000000000002</v>
      </c>
      <c r="H151" s="12">
        <f>H148*H149/10^6</f>
        <v>0.68</v>
      </c>
      <c r="I151" s="37" t="s">
        <v>56</v>
      </c>
    </row>
    <row r="152" spans="1:10" ht="18.75" customHeight="1" x14ac:dyDescent="0.25">
      <c r="A152" s="54"/>
      <c r="B152" s="34" t="s">
        <v>68</v>
      </c>
      <c r="C152" s="22"/>
      <c r="D152" s="22"/>
      <c r="E152" s="22"/>
      <c r="F152" s="22"/>
      <c r="G152" s="35" t="s">
        <v>203</v>
      </c>
      <c r="H152" s="14">
        <f>F144+G144+H144+F150+G150+H150</f>
        <v>9.5172000000000007E-2</v>
      </c>
      <c r="I152" s="37" t="s">
        <v>61</v>
      </c>
    </row>
    <row r="153" spans="1:10" ht="18.75" customHeight="1" x14ac:dyDescent="0.25">
      <c r="A153" s="54"/>
      <c r="B153" s="34" t="s">
        <v>117</v>
      </c>
      <c r="C153" s="22"/>
      <c r="D153" s="22"/>
      <c r="E153" s="22"/>
      <c r="F153" s="22"/>
      <c r="G153" s="35" t="s">
        <v>204</v>
      </c>
      <c r="H153" s="14">
        <f>F145+G145+H145+F151+G151+H151</f>
        <v>2.9571999999999998</v>
      </c>
      <c r="I153" s="37" t="s">
        <v>56</v>
      </c>
    </row>
    <row r="154" spans="1:10" ht="18.75" customHeight="1" x14ac:dyDescent="0.25">
      <c r="A154" s="54"/>
      <c r="B154" s="34"/>
      <c r="C154" s="22"/>
      <c r="D154" s="22"/>
      <c r="E154" s="22"/>
      <c r="F154" s="22"/>
      <c r="G154" s="35"/>
      <c r="H154" s="22"/>
      <c r="I154" s="36"/>
    </row>
    <row r="155" spans="1:10" ht="18.75" customHeight="1" x14ac:dyDescent="0.25">
      <c r="A155" s="68" t="s">
        <v>132</v>
      </c>
      <c r="B155" s="69" t="s">
        <v>79</v>
      </c>
      <c r="C155" s="70"/>
      <c r="D155" s="70"/>
      <c r="E155" s="70"/>
      <c r="F155" s="70"/>
      <c r="G155" s="71"/>
      <c r="H155" s="70"/>
      <c r="I155" s="72"/>
    </row>
    <row r="156" spans="1:10" ht="18.75" customHeight="1" x14ac:dyDescent="0.25">
      <c r="A156" s="53" t="s">
        <v>174</v>
      </c>
      <c r="B156" s="95" t="s">
        <v>175</v>
      </c>
      <c r="C156" s="96"/>
      <c r="D156" s="96"/>
      <c r="E156" s="96"/>
      <c r="F156" s="96"/>
      <c r="G156" s="97"/>
      <c r="H156" s="96"/>
      <c r="I156" s="33"/>
    </row>
    <row r="157" spans="1:10" ht="18.75" customHeight="1" x14ac:dyDescent="0.25">
      <c r="A157" s="98"/>
      <c r="B157" s="165" t="s">
        <v>80</v>
      </c>
      <c r="C157" s="161"/>
      <c r="D157" s="94" t="s">
        <v>84</v>
      </c>
      <c r="E157" s="161" t="s">
        <v>81</v>
      </c>
      <c r="F157" s="161"/>
      <c r="G157" s="161" t="s">
        <v>82</v>
      </c>
      <c r="H157" s="161"/>
      <c r="I157" s="36"/>
    </row>
    <row r="158" spans="1:10" ht="18.75" customHeight="1" x14ac:dyDescent="0.25">
      <c r="A158" s="54"/>
      <c r="B158" s="51" t="s">
        <v>83</v>
      </c>
      <c r="C158" s="17"/>
      <c r="D158" s="17"/>
      <c r="E158" s="150"/>
      <c r="F158" s="150"/>
      <c r="G158" s="150"/>
      <c r="H158" s="150"/>
      <c r="I158" s="36"/>
    </row>
    <row r="159" spans="1:10" ht="18.75" customHeight="1" x14ac:dyDescent="0.25">
      <c r="A159" s="54"/>
      <c r="B159" s="163" t="s">
        <v>91</v>
      </c>
      <c r="C159" s="153"/>
      <c r="D159" s="11">
        <v>1</v>
      </c>
      <c r="E159" s="154">
        <f>H99</f>
        <v>95000</v>
      </c>
      <c r="F159" s="150"/>
      <c r="G159" s="151">
        <f>D159*E159</f>
        <v>95000</v>
      </c>
      <c r="H159" s="151"/>
      <c r="I159" s="36"/>
    </row>
    <row r="160" spans="1:10" ht="18.75" customHeight="1" x14ac:dyDescent="0.25">
      <c r="A160" s="54"/>
      <c r="B160" s="163" t="s">
        <v>92</v>
      </c>
      <c r="C160" s="153"/>
      <c r="D160" s="11">
        <v>3</v>
      </c>
      <c r="E160" s="154">
        <f>H100</f>
        <v>110000</v>
      </c>
      <c r="F160" s="150"/>
      <c r="G160" s="151">
        <f t="shared" ref="G160:G162" si="1">D160*E160</f>
        <v>330000</v>
      </c>
      <c r="H160" s="151"/>
      <c r="I160" s="36"/>
      <c r="J160" s="25"/>
    </row>
    <row r="161" spans="1:10" ht="18.75" customHeight="1" x14ac:dyDescent="0.25">
      <c r="A161" s="54"/>
      <c r="B161" s="163" t="s">
        <v>93</v>
      </c>
      <c r="C161" s="153"/>
      <c r="D161" s="11">
        <v>0.3</v>
      </c>
      <c r="E161" s="154">
        <f>H101</f>
        <v>115000</v>
      </c>
      <c r="F161" s="150"/>
      <c r="G161" s="151">
        <f t="shared" si="1"/>
        <v>34500</v>
      </c>
      <c r="H161" s="151"/>
      <c r="I161" s="36"/>
    </row>
    <row r="162" spans="1:10" ht="18.75" customHeight="1" x14ac:dyDescent="0.25">
      <c r="A162" s="54"/>
      <c r="B162" s="163" t="s">
        <v>94</v>
      </c>
      <c r="C162" s="153"/>
      <c r="D162" s="11">
        <v>7.4999999999999997E-2</v>
      </c>
      <c r="E162" s="154">
        <f>H102</f>
        <v>140000</v>
      </c>
      <c r="F162" s="150"/>
      <c r="G162" s="151">
        <f t="shared" si="1"/>
        <v>10500</v>
      </c>
      <c r="H162" s="151"/>
      <c r="I162" s="36"/>
    </row>
    <row r="163" spans="1:10" ht="18.75" customHeight="1" x14ac:dyDescent="0.25">
      <c r="A163" s="54"/>
      <c r="B163" s="147" t="s">
        <v>85</v>
      </c>
      <c r="C163" s="148"/>
      <c r="D163" s="148"/>
      <c r="E163" s="148"/>
      <c r="F163" s="148"/>
      <c r="G163" s="149">
        <f>SUM(G159:H162)</f>
        <v>470000</v>
      </c>
      <c r="H163" s="149"/>
      <c r="I163" s="36"/>
    </row>
    <row r="164" spans="1:10" ht="18.75" customHeight="1" x14ac:dyDescent="0.25">
      <c r="A164" s="54"/>
      <c r="B164" s="93"/>
      <c r="C164" s="18"/>
      <c r="D164" s="18"/>
      <c r="E164" s="18"/>
      <c r="F164" s="18"/>
      <c r="G164" s="19"/>
      <c r="H164" s="20"/>
      <c r="I164" s="36"/>
    </row>
    <row r="165" spans="1:10" ht="18.75" customHeight="1" x14ac:dyDescent="0.25">
      <c r="A165" s="54"/>
      <c r="B165" s="51" t="s">
        <v>86</v>
      </c>
      <c r="C165" s="17"/>
      <c r="D165" s="17"/>
      <c r="E165" s="150"/>
      <c r="F165" s="150"/>
      <c r="G165" s="151"/>
      <c r="H165" s="151"/>
      <c r="I165" s="36"/>
    </row>
    <row r="166" spans="1:10" ht="18.75" customHeight="1" x14ac:dyDescent="0.25">
      <c r="A166" s="54"/>
      <c r="B166" s="163" t="s">
        <v>88</v>
      </c>
      <c r="C166" s="153"/>
      <c r="D166" s="11">
        <v>7.4999999999999997E-2</v>
      </c>
      <c r="E166" s="154">
        <f>G106</f>
        <v>7000000</v>
      </c>
      <c r="F166" s="150"/>
      <c r="G166" s="151">
        <f>D166*E166</f>
        <v>525000</v>
      </c>
      <c r="H166" s="151"/>
      <c r="I166" s="36"/>
    </row>
    <row r="167" spans="1:10" ht="18.75" customHeight="1" x14ac:dyDescent="0.25">
      <c r="A167" s="54"/>
      <c r="B167" s="163" t="s">
        <v>87</v>
      </c>
      <c r="C167" s="153"/>
      <c r="D167" s="11">
        <v>0.5</v>
      </c>
      <c r="E167" s="154">
        <f>G109</f>
        <v>15000</v>
      </c>
      <c r="F167" s="150"/>
      <c r="G167" s="151">
        <f t="shared" ref="G167" si="2">D167*E167</f>
        <v>7500</v>
      </c>
      <c r="H167" s="151"/>
      <c r="I167" s="36"/>
    </row>
    <row r="168" spans="1:10" ht="18.75" customHeight="1" x14ac:dyDescent="0.25">
      <c r="A168" s="54"/>
      <c r="B168" s="163"/>
      <c r="C168" s="153"/>
      <c r="D168" s="11"/>
      <c r="E168" s="154"/>
      <c r="F168" s="150"/>
      <c r="G168" s="151"/>
      <c r="H168" s="151"/>
      <c r="I168" s="36"/>
    </row>
    <row r="169" spans="1:10" ht="18.75" customHeight="1" x14ac:dyDescent="0.25">
      <c r="A169" s="54"/>
      <c r="B169" s="163"/>
      <c r="C169" s="153"/>
      <c r="D169" s="11"/>
      <c r="E169" s="154"/>
      <c r="F169" s="150"/>
      <c r="G169" s="151"/>
      <c r="H169" s="151"/>
      <c r="I169" s="36"/>
    </row>
    <row r="170" spans="1:10" ht="18.75" customHeight="1" x14ac:dyDescent="0.25">
      <c r="A170" s="54"/>
      <c r="B170" s="147" t="s">
        <v>227</v>
      </c>
      <c r="C170" s="148"/>
      <c r="D170" s="148"/>
      <c r="E170" s="148"/>
      <c r="F170" s="148"/>
      <c r="G170" s="149">
        <f>SUM(G166:H169)</f>
        <v>532500</v>
      </c>
      <c r="H170" s="149"/>
      <c r="I170" s="36"/>
    </row>
    <row r="171" spans="1:10" ht="18.75" customHeight="1" x14ac:dyDescent="0.25">
      <c r="A171" s="54"/>
      <c r="B171" s="93"/>
      <c r="C171" s="18"/>
      <c r="D171" s="18"/>
      <c r="E171" s="18"/>
      <c r="F171" s="18"/>
      <c r="G171" s="19"/>
      <c r="H171" s="20"/>
      <c r="I171" s="36"/>
    </row>
    <row r="172" spans="1:10" ht="18.75" customHeight="1" x14ac:dyDescent="0.25">
      <c r="A172" s="54"/>
      <c r="B172" s="164" t="s">
        <v>90</v>
      </c>
      <c r="C172" s="155"/>
      <c r="D172" s="155"/>
      <c r="E172" s="155"/>
      <c r="F172" s="155"/>
      <c r="G172" s="151">
        <f>(1+$H$30/100)*(1+$H$31/100)*(G163+G170)</f>
        <v>1112775</v>
      </c>
      <c r="H172" s="151"/>
      <c r="I172" s="36"/>
    </row>
    <row r="173" spans="1:10" ht="18.75" customHeight="1" x14ac:dyDescent="0.25">
      <c r="A173" s="54"/>
      <c r="B173" s="156" t="s">
        <v>228</v>
      </c>
      <c r="C173" s="157"/>
      <c r="D173" s="157"/>
      <c r="E173" s="157"/>
      <c r="F173" s="157"/>
      <c r="G173" s="158">
        <f>ROUNDUP(H133*G172/10000,0)*10000</f>
        <v>1560000</v>
      </c>
      <c r="H173" s="158"/>
      <c r="I173" s="36"/>
      <c r="J173" s="16"/>
    </row>
    <row r="174" spans="1:10" ht="18.75" customHeight="1" x14ac:dyDescent="0.25">
      <c r="A174" s="54"/>
      <c r="I174" s="36"/>
    </row>
    <row r="175" spans="1:10" ht="18.75" customHeight="1" x14ac:dyDescent="0.25">
      <c r="A175" s="53" t="s">
        <v>176</v>
      </c>
      <c r="B175" s="95" t="s">
        <v>177</v>
      </c>
      <c r="C175" s="96"/>
      <c r="D175" s="96"/>
      <c r="E175" s="96"/>
      <c r="F175" s="96"/>
      <c r="G175" s="97"/>
      <c r="H175" s="96"/>
      <c r="I175" s="36"/>
    </row>
    <row r="176" spans="1:10" ht="18.75" customHeight="1" x14ac:dyDescent="0.25">
      <c r="A176" s="98"/>
      <c r="B176" s="165" t="s">
        <v>80</v>
      </c>
      <c r="C176" s="161"/>
      <c r="D176" s="94" t="s">
        <v>84</v>
      </c>
      <c r="E176" s="161" t="s">
        <v>81</v>
      </c>
      <c r="F176" s="161"/>
      <c r="G176" s="161" t="s">
        <v>82</v>
      </c>
      <c r="H176" s="161"/>
      <c r="I176" s="36"/>
    </row>
    <row r="177" spans="1:9" ht="18.75" customHeight="1" x14ac:dyDescent="0.25">
      <c r="A177" s="54"/>
      <c r="B177" s="51" t="s">
        <v>83</v>
      </c>
      <c r="C177" s="17"/>
      <c r="D177" s="17"/>
      <c r="E177" s="150"/>
      <c r="F177" s="150"/>
      <c r="G177" s="150"/>
      <c r="H177" s="150"/>
      <c r="I177" s="36"/>
    </row>
    <row r="178" spans="1:9" ht="18.75" customHeight="1" x14ac:dyDescent="0.25">
      <c r="A178" s="54"/>
      <c r="B178" s="163" t="s">
        <v>91</v>
      </c>
      <c r="C178" s="153"/>
      <c r="D178" s="11">
        <v>0.6</v>
      </c>
      <c r="E178" s="154">
        <f>E159</f>
        <v>95000</v>
      </c>
      <c r="F178" s="150"/>
      <c r="G178" s="151">
        <f>D178*E178</f>
        <v>57000</v>
      </c>
      <c r="H178" s="151"/>
      <c r="I178" s="36"/>
    </row>
    <row r="179" spans="1:9" ht="18.75" customHeight="1" x14ac:dyDescent="0.25">
      <c r="A179" s="54"/>
      <c r="B179" s="163" t="s">
        <v>92</v>
      </c>
      <c r="C179" s="153"/>
      <c r="D179" s="11">
        <v>2</v>
      </c>
      <c r="E179" s="154">
        <f t="shared" ref="E179:E181" si="3">E160</f>
        <v>110000</v>
      </c>
      <c r="F179" s="150"/>
      <c r="G179" s="151">
        <f t="shared" ref="G179:G181" si="4">D179*E179</f>
        <v>220000</v>
      </c>
      <c r="H179" s="151"/>
      <c r="I179" s="36"/>
    </row>
    <row r="180" spans="1:9" ht="18.75" customHeight="1" x14ac:dyDescent="0.25">
      <c r="A180" s="54"/>
      <c r="B180" s="163" t="s">
        <v>93</v>
      </c>
      <c r="C180" s="153"/>
      <c r="D180" s="11">
        <v>0.2</v>
      </c>
      <c r="E180" s="154">
        <f t="shared" si="3"/>
        <v>115000</v>
      </c>
      <c r="F180" s="150"/>
      <c r="G180" s="151">
        <f t="shared" si="4"/>
        <v>23000</v>
      </c>
      <c r="H180" s="151"/>
      <c r="I180" s="36"/>
    </row>
    <row r="181" spans="1:9" ht="18.75" customHeight="1" x14ac:dyDescent="0.25">
      <c r="A181" s="54"/>
      <c r="B181" s="163" t="s">
        <v>94</v>
      </c>
      <c r="C181" s="153"/>
      <c r="D181" s="11">
        <v>0.03</v>
      </c>
      <c r="E181" s="154">
        <f t="shared" si="3"/>
        <v>140000</v>
      </c>
      <c r="F181" s="150"/>
      <c r="G181" s="151">
        <f t="shared" si="4"/>
        <v>4200</v>
      </c>
      <c r="H181" s="151"/>
      <c r="I181" s="36"/>
    </row>
    <row r="182" spans="1:9" ht="18.75" customHeight="1" x14ac:dyDescent="0.25">
      <c r="A182" s="54"/>
      <c r="B182" s="147" t="s">
        <v>85</v>
      </c>
      <c r="C182" s="148"/>
      <c r="D182" s="148"/>
      <c r="E182" s="148"/>
      <c r="F182" s="148"/>
      <c r="G182" s="149">
        <f>SUM(G178:H181)</f>
        <v>304200</v>
      </c>
      <c r="H182" s="149"/>
      <c r="I182" s="36"/>
    </row>
    <row r="183" spans="1:9" ht="18.75" customHeight="1" x14ac:dyDescent="0.25">
      <c r="A183" s="54"/>
      <c r="B183" s="93"/>
      <c r="C183" s="18"/>
      <c r="D183" s="18"/>
      <c r="E183" s="18"/>
      <c r="F183" s="18"/>
      <c r="G183" s="19"/>
      <c r="H183" s="20"/>
      <c r="I183" s="36"/>
    </row>
    <row r="184" spans="1:9" ht="18.75" customHeight="1" x14ac:dyDescent="0.25">
      <c r="A184" s="54"/>
      <c r="B184" s="51" t="s">
        <v>86</v>
      </c>
      <c r="C184" s="17"/>
      <c r="D184" s="17"/>
      <c r="E184" s="150"/>
      <c r="F184" s="150"/>
      <c r="G184" s="151"/>
      <c r="H184" s="151"/>
      <c r="I184" s="36"/>
    </row>
    <row r="185" spans="1:9" ht="18.75" customHeight="1" x14ac:dyDescent="0.25">
      <c r="A185" s="99"/>
      <c r="B185" s="166" t="s">
        <v>178</v>
      </c>
      <c r="C185" s="166"/>
      <c r="D185" s="11">
        <v>1.9599999999999999E-2</v>
      </c>
      <c r="E185" s="154">
        <f>E166</f>
        <v>7000000</v>
      </c>
      <c r="F185" s="150"/>
      <c r="G185" s="151">
        <f>D185*E185</f>
        <v>137200</v>
      </c>
      <c r="H185" s="151"/>
      <c r="I185" s="36"/>
    </row>
    <row r="186" spans="1:9" ht="18.75" customHeight="1" x14ac:dyDescent="0.25">
      <c r="A186" s="99"/>
      <c r="B186" s="166" t="s">
        <v>179</v>
      </c>
      <c r="C186" s="166"/>
      <c r="D186" s="11">
        <v>0.3</v>
      </c>
      <c r="E186" s="154">
        <f>E167</f>
        <v>15000</v>
      </c>
      <c r="F186" s="150"/>
      <c r="G186" s="151">
        <f t="shared" ref="G186:G189" si="5">D186*E186</f>
        <v>4500</v>
      </c>
      <c r="H186" s="151"/>
      <c r="I186" s="36"/>
    </row>
    <row r="187" spans="1:9" ht="18.75" customHeight="1" x14ac:dyDescent="0.25">
      <c r="A187" s="99"/>
      <c r="B187" s="166" t="s">
        <v>180</v>
      </c>
      <c r="C187" s="166"/>
      <c r="D187" s="11">
        <v>0.03</v>
      </c>
      <c r="E187" s="154">
        <f>G110</f>
        <v>25000</v>
      </c>
      <c r="F187" s="150"/>
      <c r="G187" s="151">
        <f>D187*E187</f>
        <v>750</v>
      </c>
      <c r="H187" s="151"/>
      <c r="I187" s="36"/>
    </row>
    <row r="188" spans="1:9" ht="18.75" customHeight="1" x14ac:dyDescent="0.25">
      <c r="A188" s="99"/>
      <c r="B188" s="166" t="s">
        <v>181</v>
      </c>
      <c r="C188" s="166"/>
      <c r="D188" s="11">
        <v>0.5</v>
      </c>
      <c r="E188" s="154">
        <f>G107</f>
        <v>120000</v>
      </c>
      <c r="F188" s="150"/>
      <c r="G188" s="151">
        <f t="shared" si="5"/>
        <v>60000</v>
      </c>
      <c r="H188" s="151"/>
      <c r="I188" s="36"/>
    </row>
    <row r="189" spans="1:9" ht="18.75" customHeight="1" x14ac:dyDescent="0.25">
      <c r="A189" s="99"/>
      <c r="B189" s="166" t="s">
        <v>182</v>
      </c>
      <c r="C189" s="166"/>
      <c r="D189" s="11">
        <v>0.5</v>
      </c>
      <c r="E189" s="154">
        <f>G108</f>
        <v>140000</v>
      </c>
      <c r="F189" s="150"/>
      <c r="G189" s="151">
        <f t="shared" si="5"/>
        <v>70000</v>
      </c>
      <c r="H189" s="151"/>
      <c r="I189" s="36"/>
    </row>
    <row r="190" spans="1:9" ht="18.75" customHeight="1" x14ac:dyDescent="0.25">
      <c r="A190" s="54"/>
      <c r="B190" s="147" t="s">
        <v>227</v>
      </c>
      <c r="C190" s="148"/>
      <c r="D190" s="148"/>
      <c r="E190" s="148"/>
      <c r="F190" s="148"/>
      <c r="G190" s="149">
        <f>SUM(G185:H189)</f>
        <v>272450</v>
      </c>
      <c r="H190" s="149"/>
      <c r="I190" s="36"/>
    </row>
    <row r="191" spans="1:9" ht="18.75" customHeight="1" x14ac:dyDescent="0.25">
      <c r="A191" s="54"/>
      <c r="B191" s="93"/>
      <c r="C191" s="18"/>
      <c r="D191" s="18"/>
      <c r="E191" s="18"/>
      <c r="F191" s="18"/>
      <c r="G191" s="19"/>
      <c r="H191" s="20"/>
      <c r="I191" s="36"/>
    </row>
    <row r="192" spans="1:9" ht="18.75" customHeight="1" x14ac:dyDescent="0.25">
      <c r="A192" s="54"/>
      <c r="B192" s="164" t="s">
        <v>90</v>
      </c>
      <c r="C192" s="155"/>
      <c r="D192" s="155"/>
      <c r="E192" s="155"/>
      <c r="F192" s="155"/>
      <c r="G192" s="151">
        <f>(1+$H$30/100)*(1+$H$31/100)*(G182+G190)</f>
        <v>640081.5</v>
      </c>
      <c r="H192" s="151"/>
      <c r="I192" s="36"/>
    </row>
    <row r="193" spans="1:10" ht="18.75" customHeight="1" x14ac:dyDescent="0.25">
      <c r="A193" s="54"/>
      <c r="B193" s="156" t="s">
        <v>229</v>
      </c>
      <c r="C193" s="157"/>
      <c r="D193" s="157"/>
      <c r="E193" s="157"/>
      <c r="F193" s="157"/>
      <c r="G193" s="158">
        <f>ROUNDUP(H133*G192/10000,0)*10000</f>
        <v>900000</v>
      </c>
      <c r="H193" s="158"/>
      <c r="I193" s="36"/>
      <c r="J193" s="16"/>
    </row>
    <row r="194" spans="1:10" ht="18.75" customHeight="1" x14ac:dyDescent="0.25">
      <c r="A194" s="54"/>
      <c r="I194" s="36"/>
    </row>
    <row r="195" spans="1:10" ht="18.75" customHeight="1" x14ac:dyDescent="0.25">
      <c r="A195" s="53" t="s">
        <v>133</v>
      </c>
      <c r="B195" s="95" t="s">
        <v>183</v>
      </c>
      <c r="C195" s="96"/>
      <c r="D195" s="96"/>
      <c r="E195" s="96"/>
      <c r="F195" s="96"/>
      <c r="G195" s="97"/>
      <c r="H195" s="96"/>
      <c r="I195" s="33"/>
    </row>
    <row r="196" spans="1:10" ht="18.75" customHeight="1" x14ac:dyDescent="0.25">
      <c r="A196" s="98"/>
      <c r="B196" s="165" t="s">
        <v>80</v>
      </c>
      <c r="C196" s="161"/>
      <c r="D196" s="94" t="s">
        <v>84</v>
      </c>
      <c r="E196" s="161" t="s">
        <v>81</v>
      </c>
      <c r="F196" s="161"/>
      <c r="G196" s="161" t="s">
        <v>82</v>
      </c>
      <c r="H196" s="161"/>
      <c r="I196" s="36"/>
    </row>
    <row r="197" spans="1:10" ht="18.75" customHeight="1" x14ac:dyDescent="0.25">
      <c r="A197" s="54"/>
      <c r="B197" s="51" t="s">
        <v>83</v>
      </c>
      <c r="C197" s="17"/>
      <c r="D197" s="17"/>
      <c r="E197" s="150"/>
      <c r="F197" s="150"/>
      <c r="G197" s="150"/>
      <c r="H197" s="150"/>
      <c r="I197" s="36"/>
    </row>
    <row r="198" spans="1:10" ht="18.75" customHeight="1" x14ac:dyDescent="0.25">
      <c r="A198" s="54"/>
      <c r="B198" s="163" t="s">
        <v>91</v>
      </c>
      <c r="C198" s="153"/>
      <c r="D198" s="11">
        <v>7</v>
      </c>
      <c r="E198" s="154">
        <f>E159</f>
        <v>95000</v>
      </c>
      <c r="F198" s="150"/>
      <c r="G198" s="151">
        <f>D198*E198</f>
        <v>665000</v>
      </c>
      <c r="H198" s="151"/>
      <c r="I198" s="36"/>
    </row>
    <row r="199" spans="1:10" ht="18.75" customHeight="1" x14ac:dyDescent="0.25">
      <c r="A199" s="54"/>
      <c r="B199" s="163" t="s">
        <v>92</v>
      </c>
      <c r="C199" s="153"/>
      <c r="D199" s="11">
        <v>21</v>
      </c>
      <c r="E199" s="154">
        <f>E160</f>
        <v>110000</v>
      </c>
      <c r="F199" s="150"/>
      <c r="G199" s="151">
        <f t="shared" ref="G199:G201" si="6">D199*E199</f>
        <v>2310000</v>
      </c>
      <c r="H199" s="151"/>
      <c r="I199" s="36"/>
      <c r="J199" s="26"/>
    </row>
    <row r="200" spans="1:10" ht="18.75" customHeight="1" x14ac:dyDescent="0.25">
      <c r="A200" s="54"/>
      <c r="B200" s="163" t="s">
        <v>93</v>
      </c>
      <c r="C200" s="153"/>
      <c r="D200" s="11">
        <v>2.1</v>
      </c>
      <c r="E200" s="154">
        <f>E161</f>
        <v>115000</v>
      </c>
      <c r="F200" s="150"/>
      <c r="G200" s="151">
        <f t="shared" si="6"/>
        <v>241500</v>
      </c>
      <c r="H200" s="151"/>
      <c r="I200" s="36"/>
    </row>
    <row r="201" spans="1:10" ht="18.75" customHeight="1" x14ac:dyDescent="0.25">
      <c r="A201" s="54"/>
      <c r="B201" s="163" t="s">
        <v>94</v>
      </c>
      <c r="C201" s="153"/>
      <c r="D201" s="11">
        <v>0.35</v>
      </c>
      <c r="E201" s="154">
        <f>E162</f>
        <v>140000</v>
      </c>
      <c r="F201" s="150"/>
      <c r="G201" s="151">
        <f t="shared" si="6"/>
        <v>49000</v>
      </c>
      <c r="H201" s="151"/>
      <c r="I201" s="36"/>
    </row>
    <row r="202" spans="1:10" ht="18.75" customHeight="1" x14ac:dyDescent="0.25">
      <c r="A202" s="54"/>
      <c r="B202" s="147" t="s">
        <v>85</v>
      </c>
      <c r="C202" s="148"/>
      <c r="D202" s="148"/>
      <c r="E202" s="148"/>
      <c r="F202" s="148"/>
      <c r="G202" s="149">
        <f>SUM(G198:H201)</f>
        <v>3265500</v>
      </c>
      <c r="H202" s="149"/>
      <c r="I202" s="36"/>
    </row>
    <row r="203" spans="1:10" ht="18.75" customHeight="1" x14ac:dyDescent="0.25">
      <c r="A203" s="54"/>
      <c r="B203" s="93"/>
      <c r="C203" s="18"/>
      <c r="D203" s="18"/>
      <c r="E203" s="18"/>
      <c r="F203" s="18"/>
      <c r="G203" s="19"/>
      <c r="H203" s="20"/>
      <c r="I203" s="36"/>
    </row>
    <row r="204" spans="1:10" ht="18.75" customHeight="1" x14ac:dyDescent="0.25">
      <c r="A204" s="54"/>
      <c r="B204" s="51" t="s">
        <v>86</v>
      </c>
      <c r="C204" s="17"/>
      <c r="D204" s="17"/>
      <c r="E204" s="150"/>
      <c r="F204" s="150"/>
      <c r="G204" s="151"/>
      <c r="H204" s="151"/>
      <c r="I204" s="36"/>
    </row>
    <row r="205" spans="1:10" ht="18.75" customHeight="1" x14ac:dyDescent="0.25">
      <c r="A205" s="54"/>
      <c r="B205" s="163" t="s">
        <v>96</v>
      </c>
      <c r="C205" s="153"/>
      <c r="D205" s="11">
        <v>1.1000000000000001</v>
      </c>
      <c r="E205" s="154">
        <f>G105</f>
        <v>7000000</v>
      </c>
      <c r="F205" s="150"/>
      <c r="G205" s="151">
        <f>D205*E205</f>
        <v>7700000.0000000009</v>
      </c>
      <c r="H205" s="151"/>
      <c r="I205" s="36"/>
    </row>
    <row r="206" spans="1:10" ht="18.75" customHeight="1" x14ac:dyDescent="0.25">
      <c r="A206" s="54"/>
      <c r="B206" s="163" t="s">
        <v>97</v>
      </c>
      <c r="C206" s="153"/>
      <c r="D206" s="11">
        <v>1.25</v>
      </c>
      <c r="E206" s="154">
        <f>E187</f>
        <v>25000</v>
      </c>
      <c r="F206" s="150"/>
      <c r="G206" s="151">
        <f t="shared" ref="G206:G207" si="7">D206*E206</f>
        <v>31250</v>
      </c>
      <c r="H206" s="151"/>
      <c r="I206" s="36"/>
    </row>
    <row r="207" spans="1:10" ht="18.75" customHeight="1" x14ac:dyDescent="0.25">
      <c r="A207" s="54"/>
      <c r="B207" s="163" t="s">
        <v>87</v>
      </c>
      <c r="C207" s="153"/>
      <c r="D207" s="11">
        <v>1</v>
      </c>
      <c r="E207" s="154">
        <f>E186</f>
        <v>15000</v>
      </c>
      <c r="F207" s="150"/>
      <c r="G207" s="151">
        <f t="shared" si="7"/>
        <v>15000</v>
      </c>
      <c r="H207" s="151"/>
      <c r="I207" s="36"/>
    </row>
    <row r="208" spans="1:10" ht="18.75" customHeight="1" x14ac:dyDescent="0.25">
      <c r="A208" s="54"/>
      <c r="B208" s="163"/>
      <c r="C208" s="153"/>
      <c r="D208" s="11"/>
      <c r="E208" s="154"/>
      <c r="F208" s="150"/>
      <c r="G208" s="151"/>
      <c r="H208" s="151"/>
      <c r="I208" s="36"/>
    </row>
    <row r="209" spans="1:10" ht="18.75" customHeight="1" x14ac:dyDescent="0.25">
      <c r="A209" s="54"/>
      <c r="B209" s="147" t="s">
        <v>227</v>
      </c>
      <c r="C209" s="148"/>
      <c r="D209" s="148"/>
      <c r="E209" s="148"/>
      <c r="F209" s="148"/>
      <c r="G209" s="149">
        <f>SUM(G205:H208)</f>
        <v>7746250.0000000009</v>
      </c>
      <c r="H209" s="149"/>
      <c r="I209" s="36"/>
    </row>
    <row r="210" spans="1:10" ht="18.75" customHeight="1" x14ac:dyDescent="0.25">
      <c r="A210" s="54"/>
      <c r="B210" s="93"/>
      <c r="C210" s="18"/>
      <c r="D210" s="18"/>
      <c r="E210" s="18"/>
      <c r="F210" s="18"/>
      <c r="G210" s="19"/>
      <c r="H210" s="20"/>
      <c r="I210" s="36"/>
    </row>
    <row r="211" spans="1:10" ht="18.75" customHeight="1" x14ac:dyDescent="0.25">
      <c r="A211" s="54"/>
      <c r="B211" s="164" t="s">
        <v>90</v>
      </c>
      <c r="C211" s="155"/>
      <c r="D211" s="155"/>
      <c r="E211" s="155"/>
      <c r="F211" s="155"/>
      <c r="G211" s="151">
        <f>(1+$H$30/100)*(1+$H$31/100)*(G202+G209)</f>
        <v>12223042.500000002</v>
      </c>
      <c r="H211" s="151"/>
      <c r="I211" s="36"/>
    </row>
    <row r="212" spans="1:10" ht="18.75" customHeight="1" x14ac:dyDescent="0.25">
      <c r="A212" s="54"/>
      <c r="B212" s="156" t="s">
        <v>230</v>
      </c>
      <c r="C212" s="157"/>
      <c r="D212" s="157"/>
      <c r="E212" s="157"/>
      <c r="F212" s="157"/>
      <c r="G212" s="158">
        <f>ROUNDUP(H152*G211/10000,0)*10000</f>
        <v>1170000</v>
      </c>
      <c r="H212" s="158"/>
      <c r="I212" s="36"/>
      <c r="J212" s="16"/>
    </row>
    <row r="213" spans="1:10" ht="18.75" customHeight="1" x14ac:dyDescent="0.25">
      <c r="A213" s="54"/>
      <c r="I213" s="36"/>
    </row>
    <row r="214" spans="1:10" ht="18.75" customHeight="1" x14ac:dyDescent="0.25">
      <c r="A214" s="53" t="s">
        <v>134</v>
      </c>
      <c r="B214" s="95" t="s">
        <v>184</v>
      </c>
      <c r="C214" s="96"/>
      <c r="D214" s="96"/>
      <c r="E214" s="96"/>
      <c r="F214" s="96"/>
      <c r="G214" s="97"/>
      <c r="H214" s="96"/>
      <c r="I214" s="33"/>
    </row>
    <row r="215" spans="1:10" ht="18.75" customHeight="1" x14ac:dyDescent="0.25">
      <c r="A215" s="98"/>
      <c r="B215" s="165" t="s">
        <v>80</v>
      </c>
      <c r="C215" s="161"/>
      <c r="D215" s="94" t="s">
        <v>84</v>
      </c>
      <c r="E215" s="161" t="s">
        <v>81</v>
      </c>
      <c r="F215" s="161"/>
      <c r="G215" s="161" t="s">
        <v>82</v>
      </c>
      <c r="H215" s="161"/>
      <c r="I215" s="36"/>
    </row>
    <row r="216" spans="1:10" ht="18.75" customHeight="1" x14ac:dyDescent="0.25">
      <c r="A216" s="54"/>
      <c r="B216" s="51" t="s">
        <v>83</v>
      </c>
      <c r="C216" s="17"/>
      <c r="D216" s="17"/>
      <c r="E216" s="150"/>
      <c r="F216" s="150"/>
      <c r="G216" s="150"/>
      <c r="H216" s="150"/>
      <c r="I216" s="36"/>
    </row>
    <row r="217" spans="1:10" ht="18.75" customHeight="1" x14ac:dyDescent="0.25">
      <c r="A217" s="54"/>
      <c r="B217" s="163" t="s">
        <v>91</v>
      </c>
      <c r="C217" s="153"/>
      <c r="D217" s="11">
        <v>0.01</v>
      </c>
      <c r="E217" s="154">
        <f>E198</f>
        <v>95000</v>
      </c>
      <c r="F217" s="150"/>
      <c r="G217" s="151">
        <f>D217*E217</f>
        <v>950</v>
      </c>
      <c r="H217" s="151"/>
      <c r="I217" s="36"/>
    </row>
    <row r="218" spans="1:10" ht="18.75" customHeight="1" x14ac:dyDescent="0.25">
      <c r="A218" s="54"/>
      <c r="B218" s="163" t="s">
        <v>92</v>
      </c>
      <c r="C218" s="153"/>
      <c r="D218" s="11">
        <v>0.5</v>
      </c>
      <c r="E218" s="154">
        <f t="shared" ref="E218:E220" si="8">E199</f>
        <v>110000</v>
      </c>
      <c r="F218" s="150"/>
      <c r="G218" s="151">
        <f t="shared" ref="G218:G220" si="9">D218*E218</f>
        <v>55000</v>
      </c>
      <c r="H218" s="151"/>
      <c r="I218" s="36"/>
      <c r="J218" s="25"/>
    </row>
    <row r="219" spans="1:10" ht="18.75" customHeight="1" x14ac:dyDescent="0.25">
      <c r="A219" s="54"/>
      <c r="B219" s="163" t="s">
        <v>93</v>
      </c>
      <c r="C219" s="153"/>
      <c r="D219" s="11">
        <v>7.4999999999999997E-2</v>
      </c>
      <c r="E219" s="154">
        <f t="shared" si="8"/>
        <v>115000</v>
      </c>
      <c r="F219" s="150"/>
      <c r="G219" s="151">
        <f t="shared" si="9"/>
        <v>8625</v>
      </c>
      <c r="H219" s="151"/>
      <c r="I219" s="36"/>
    </row>
    <row r="220" spans="1:10" ht="18.75" customHeight="1" x14ac:dyDescent="0.25">
      <c r="A220" s="54"/>
      <c r="B220" s="163" t="s">
        <v>94</v>
      </c>
      <c r="C220" s="153"/>
      <c r="D220" s="11">
        <v>3.0000000000000001E-3</v>
      </c>
      <c r="E220" s="154">
        <f t="shared" si="8"/>
        <v>140000</v>
      </c>
      <c r="F220" s="150"/>
      <c r="G220" s="151">
        <f t="shared" si="9"/>
        <v>420</v>
      </c>
      <c r="H220" s="151"/>
      <c r="I220" s="36"/>
    </row>
    <row r="221" spans="1:10" ht="18.75" customHeight="1" x14ac:dyDescent="0.25">
      <c r="A221" s="54"/>
      <c r="B221" s="147" t="s">
        <v>85</v>
      </c>
      <c r="C221" s="148"/>
      <c r="D221" s="148"/>
      <c r="E221" s="148"/>
      <c r="F221" s="148"/>
      <c r="G221" s="149">
        <f>SUM(G217:H220)</f>
        <v>64995</v>
      </c>
      <c r="H221" s="149"/>
      <c r="I221" s="36"/>
    </row>
    <row r="222" spans="1:10" ht="18.75" customHeight="1" x14ac:dyDescent="0.25">
      <c r="A222" s="54"/>
      <c r="B222" s="93"/>
      <c r="C222" s="18"/>
      <c r="D222" s="18"/>
      <c r="E222" s="18"/>
      <c r="F222" s="18"/>
      <c r="G222" s="19"/>
      <c r="H222" s="20"/>
      <c r="I222" s="36"/>
    </row>
    <row r="223" spans="1:10" ht="18.75" customHeight="1" x14ac:dyDescent="0.25">
      <c r="A223" s="54"/>
      <c r="B223" s="51" t="s">
        <v>86</v>
      </c>
      <c r="C223" s="17"/>
      <c r="D223" s="17"/>
      <c r="E223" s="150"/>
      <c r="F223" s="150"/>
      <c r="G223" s="151"/>
      <c r="H223" s="151"/>
      <c r="I223" s="36"/>
    </row>
    <row r="224" spans="1:10" ht="18.75" customHeight="1" x14ac:dyDescent="0.25">
      <c r="A224" s="54"/>
      <c r="B224" s="163" t="s">
        <v>185</v>
      </c>
      <c r="C224" s="153"/>
      <c r="D224" s="11">
        <v>1</v>
      </c>
      <c r="E224" s="154">
        <f>G114</f>
        <v>150000</v>
      </c>
      <c r="F224" s="150"/>
      <c r="G224" s="151">
        <f>D224*E224</f>
        <v>150000</v>
      </c>
      <c r="H224" s="151"/>
      <c r="I224" s="36"/>
    </row>
    <row r="225" spans="1:10" ht="18.75" customHeight="1" x14ac:dyDescent="0.25">
      <c r="A225" s="54"/>
      <c r="B225" s="163"/>
      <c r="C225" s="153"/>
      <c r="D225" s="11"/>
      <c r="E225" s="154"/>
      <c r="F225" s="150"/>
      <c r="G225" s="151"/>
      <c r="H225" s="151"/>
      <c r="I225" s="36"/>
    </row>
    <row r="226" spans="1:10" ht="18.75" customHeight="1" x14ac:dyDescent="0.25">
      <c r="A226" s="54"/>
      <c r="B226" s="163"/>
      <c r="C226" s="153"/>
      <c r="D226" s="11"/>
      <c r="E226" s="154"/>
      <c r="F226" s="150"/>
      <c r="G226" s="151"/>
      <c r="H226" s="151"/>
      <c r="I226" s="36"/>
    </row>
    <row r="227" spans="1:10" ht="18.75" customHeight="1" x14ac:dyDescent="0.25">
      <c r="A227" s="54"/>
      <c r="B227" s="163"/>
      <c r="C227" s="153"/>
      <c r="D227" s="11"/>
      <c r="E227" s="154"/>
      <c r="F227" s="150"/>
      <c r="G227" s="151"/>
      <c r="H227" s="151"/>
      <c r="I227" s="36"/>
    </row>
    <row r="228" spans="1:10" ht="18.75" customHeight="1" x14ac:dyDescent="0.25">
      <c r="A228" s="54"/>
      <c r="B228" s="147" t="s">
        <v>227</v>
      </c>
      <c r="C228" s="148"/>
      <c r="D228" s="148"/>
      <c r="E228" s="148"/>
      <c r="F228" s="148"/>
      <c r="G228" s="149">
        <f>SUM(G224:H227)</f>
        <v>150000</v>
      </c>
      <c r="H228" s="149"/>
      <c r="I228" s="36"/>
    </row>
    <row r="229" spans="1:10" ht="18.75" customHeight="1" x14ac:dyDescent="0.25">
      <c r="A229" s="54"/>
      <c r="B229" s="93"/>
      <c r="C229" s="18"/>
      <c r="D229" s="18"/>
      <c r="E229" s="18"/>
      <c r="F229" s="18"/>
      <c r="G229" s="19"/>
      <c r="H229" s="20"/>
      <c r="I229" s="36"/>
    </row>
    <row r="230" spans="1:10" ht="18.75" customHeight="1" x14ac:dyDescent="0.25">
      <c r="A230" s="54"/>
      <c r="B230" s="164" t="s">
        <v>90</v>
      </c>
      <c r="C230" s="155"/>
      <c r="D230" s="155"/>
      <c r="E230" s="155"/>
      <c r="F230" s="155"/>
      <c r="G230" s="151">
        <f>(1+$H$30/100)*(1+$H$31/100)*(G221+G228)</f>
        <v>238644.45</v>
      </c>
      <c r="H230" s="151"/>
      <c r="I230" s="36"/>
    </row>
    <row r="231" spans="1:10" ht="18.75" customHeight="1" x14ac:dyDescent="0.25">
      <c r="A231" s="54"/>
      <c r="B231" s="156" t="s">
        <v>231</v>
      </c>
      <c r="C231" s="157"/>
      <c r="D231" s="157"/>
      <c r="E231" s="157"/>
      <c r="F231" s="157"/>
      <c r="G231" s="158">
        <f>ROUNDUP(1*G230/10000,0)*10000</f>
        <v>240000</v>
      </c>
      <c r="H231" s="158"/>
      <c r="I231" s="36"/>
      <c r="J231" s="16"/>
    </row>
    <row r="232" spans="1:10" ht="18.75" customHeight="1" x14ac:dyDescent="0.25">
      <c r="A232" s="54"/>
      <c r="I232" s="36"/>
    </row>
    <row r="233" spans="1:10" ht="18.75" customHeight="1" x14ac:dyDescent="0.25">
      <c r="A233" s="98" t="s">
        <v>135</v>
      </c>
      <c r="B233" s="100" t="s">
        <v>186</v>
      </c>
      <c r="I233" s="36"/>
    </row>
    <row r="234" spans="1:10" ht="18.75" customHeight="1" x14ac:dyDescent="0.25">
      <c r="A234" s="98"/>
      <c r="B234" s="165" t="s">
        <v>80</v>
      </c>
      <c r="C234" s="161"/>
      <c r="D234" s="94" t="s">
        <v>84</v>
      </c>
      <c r="E234" s="161" t="s">
        <v>81</v>
      </c>
      <c r="F234" s="161"/>
      <c r="G234" s="161" t="s">
        <v>82</v>
      </c>
      <c r="H234" s="161"/>
      <c r="I234" s="36"/>
    </row>
    <row r="235" spans="1:10" ht="18.75" customHeight="1" x14ac:dyDescent="0.25">
      <c r="A235" s="54"/>
      <c r="B235" s="51" t="s">
        <v>83</v>
      </c>
      <c r="C235" s="17"/>
      <c r="D235" s="17"/>
      <c r="E235" s="150"/>
      <c r="F235" s="150"/>
      <c r="G235" s="150"/>
      <c r="H235" s="150"/>
      <c r="I235" s="36"/>
    </row>
    <row r="236" spans="1:10" ht="18.75" customHeight="1" x14ac:dyDescent="0.25">
      <c r="A236" s="54"/>
      <c r="B236" s="163" t="s">
        <v>91</v>
      </c>
      <c r="C236" s="153"/>
      <c r="D236" s="11">
        <v>5.0000000000000001E-3</v>
      </c>
      <c r="E236" s="154">
        <f>E217</f>
        <v>95000</v>
      </c>
      <c r="F236" s="150"/>
      <c r="G236" s="151">
        <f>D236*E236</f>
        <v>475</v>
      </c>
      <c r="H236" s="151"/>
      <c r="I236" s="36"/>
    </row>
    <row r="237" spans="1:10" ht="18.75" customHeight="1" x14ac:dyDescent="0.25">
      <c r="A237" s="54"/>
      <c r="B237" s="163" t="s">
        <v>92</v>
      </c>
      <c r="C237" s="153"/>
      <c r="D237" s="11">
        <v>0.48799999999999999</v>
      </c>
      <c r="E237" s="154">
        <f t="shared" ref="E237:E239" si="10">E218</f>
        <v>110000</v>
      </c>
      <c r="F237" s="150"/>
      <c r="G237" s="151">
        <f t="shared" ref="G237:G239" si="11">D237*E237</f>
        <v>53680</v>
      </c>
      <c r="H237" s="151"/>
      <c r="I237" s="36"/>
    </row>
    <row r="238" spans="1:10" ht="18.75" customHeight="1" x14ac:dyDescent="0.25">
      <c r="A238" s="54"/>
      <c r="B238" s="163" t="s">
        <v>93</v>
      </c>
      <c r="C238" s="153"/>
      <c r="D238" s="11">
        <v>7.4999999999999997E-2</v>
      </c>
      <c r="E238" s="154">
        <f t="shared" si="10"/>
        <v>115000</v>
      </c>
      <c r="F238" s="150"/>
      <c r="G238" s="151">
        <f t="shared" si="11"/>
        <v>8625</v>
      </c>
      <c r="H238" s="151"/>
      <c r="I238" s="36"/>
    </row>
    <row r="239" spans="1:10" ht="18.75" customHeight="1" x14ac:dyDescent="0.25">
      <c r="A239" s="54"/>
      <c r="B239" s="163" t="s">
        <v>94</v>
      </c>
      <c r="C239" s="153"/>
      <c r="D239" s="11">
        <v>3.0000000000000001E-3</v>
      </c>
      <c r="E239" s="154">
        <f t="shared" si="10"/>
        <v>140000</v>
      </c>
      <c r="F239" s="150"/>
      <c r="G239" s="151">
        <f t="shared" si="11"/>
        <v>420</v>
      </c>
      <c r="H239" s="151"/>
      <c r="I239" s="36"/>
    </row>
    <row r="240" spans="1:10" ht="18.75" customHeight="1" x14ac:dyDescent="0.25">
      <c r="A240" s="54"/>
      <c r="B240" s="147" t="s">
        <v>85</v>
      </c>
      <c r="C240" s="148"/>
      <c r="D240" s="148"/>
      <c r="E240" s="148"/>
      <c r="F240" s="148"/>
      <c r="G240" s="149">
        <f>SUM(G236:H239)</f>
        <v>63200</v>
      </c>
      <c r="H240" s="149"/>
      <c r="I240" s="36"/>
    </row>
    <row r="241" spans="1:9" ht="18.75" customHeight="1" x14ac:dyDescent="0.25">
      <c r="A241" s="54"/>
      <c r="B241" s="93"/>
      <c r="C241" s="18"/>
      <c r="D241" s="18"/>
      <c r="E241" s="18"/>
      <c r="F241" s="18"/>
      <c r="G241" s="19"/>
      <c r="H241" s="20"/>
      <c r="I241" s="36"/>
    </row>
    <row r="242" spans="1:9" ht="18.75" customHeight="1" x14ac:dyDescent="0.25">
      <c r="A242" s="54"/>
      <c r="B242" s="51" t="s">
        <v>86</v>
      </c>
      <c r="C242" s="17"/>
      <c r="D242" s="17"/>
      <c r="E242" s="150"/>
      <c r="F242" s="150"/>
      <c r="G242" s="151"/>
      <c r="H242" s="151"/>
      <c r="I242" s="36"/>
    </row>
    <row r="243" spans="1:9" ht="18.75" customHeight="1" x14ac:dyDescent="0.25">
      <c r="A243" s="54"/>
      <c r="B243" s="163" t="s">
        <v>187</v>
      </c>
      <c r="C243" s="153"/>
      <c r="D243" s="11">
        <v>1</v>
      </c>
      <c r="E243" s="154">
        <f>G115</f>
        <v>70000</v>
      </c>
      <c r="F243" s="150"/>
      <c r="G243" s="151">
        <f>D243*E243</f>
        <v>70000</v>
      </c>
      <c r="H243" s="151"/>
      <c r="I243" s="36"/>
    </row>
    <row r="244" spans="1:9" ht="18.75" customHeight="1" x14ac:dyDescent="0.25">
      <c r="A244" s="54"/>
      <c r="B244" s="163"/>
      <c r="C244" s="153"/>
      <c r="D244" s="11"/>
      <c r="E244" s="154"/>
      <c r="F244" s="150"/>
      <c r="G244" s="151"/>
      <c r="H244" s="151"/>
      <c r="I244" s="36"/>
    </row>
    <row r="245" spans="1:9" ht="18.75" customHeight="1" x14ac:dyDescent="0.25">
      <c r="A245" s="54"/>
      <c r="B245" s="163"/>
      <c r="C245" s="153"/>
      <c r="D245" s="11"/>
      <c r="E245" s="154"/>
      <c r="F245" s="150"/>
      <c r="G245" s="151"/>
      <c r="H245" s="151"/>
      <c r="I245" s="36"/>
    </row>
    <row r="246" spans="1:9" ht="18.75" customHeight="1" x14ac:dyDescent="0.25">
      <c r="A246" s="54"/>
      <c r="B246" s="163"/>
      <c r="C246" s="153"/>
      <c r="D246" s="11"/>
      <c r="E246" s="154"/>
      <c r="F246" s="150"/>
      <c r="G246" s="151"/>
      <c r="H246" s="151"/>
      <c r="I246" s="36"/>
    </row>
    <row r="247" spans="1:9" ht="18.75" customHeight="1" x14ac:dyDescent="0.25">
      <c r="A247" s="54"/>
      <c r="B247" s="147" t="s">
        <v>227</v>
      </c>
      <c r="C247" s="148"/>
      <c r="D247" s="148"/>
      <c r="E247" s="148"/>
      <c r="F247" s="148"/>
      <c r="G247" s="149">
        <f>SUM(G243:H246)</f>
        <v>70000</v>
      </c>
      <c r="H247" s="149"/>
      <c r="I247" s="36"/>
    </row>
    <row r="248" spans="1:9" ht="18.75" customHeight="1" x14ac:dyDescent="0.25">
      <c r="A248" s="54"/>
      <c r="B248" s="93"/>
      <c r="C248" s="18"/>
      <c r="D248" s="18"/>
      <c r="E248" s="18"/>
      <c r="F248" s="18"/>
      <c r="G248" s="19"/>
      <c r="H248" s="20"/>
      <c r="I248" s="36"/>
    </row>
    <row r="249" spans="1:9" ht="18.75" customHeight="1" x14ac:dyDescent="0.25">
      <c r="A249" s="54"/>
      <c r="B249" s="164" t="s">
        <v>90</v>
      </c>
      <c r="C249" s="155"/>
      <c r="D249" s="155"/>
      <c r="E249" s="155"/>
      <c r="F249" s="155"/>
      <c r="G249" s="151">
        <f>(1+$H$30/100)*(1+$H$31/100)*(G240+G247)</f>
        <v>147852</v>
      </c>
      <c r="H249" s="151"/>
      <c r="I249" s="36"/>
    </row>
    <row r="250" spans="1:9" ht="18.75" customHeight="1" x14ac:dyDescent="0.25">
      <c r="A250" s="54"/>
      <c r="B250" s="156" t="s">
        <v>232</v>
      </c>
      <c r="C250" s="157"/>
      <c r="D250" s="157"/>
      <c r="E250" s="157"/>
      <c r="F250" s="157"/>
      <c r="G250" s="158">
        <f>ROUNDUP(1*G249/10000,0)*10000</f>
        <v>150000</v>
      </c>
      <c r="H250" s="158"/>
      <c r="I250" s="36"/>
    </row>
    <row r="251" spans="1:9" ht="18.75" customHeight="1" x14ac:dyDescent="0.25">
      <c r="A251" s="54"/>
      <c r="I251" s="36"/>
    </row>
    <row r="252" spans="1:9" ht="18.75" customHeight="1" x14ac:dyDescent="0.25">
      <c r="A252" s="98" t="s">
        <v>136</v>
      </c>
      <c r="B252" s="100" t="s">
        <v>235</v>
      </c>
      <c r="I252" s="36"/>
    </row>
    <row r="253" spans="1:9" ht="18.75" customHeight="1" x14ac:dyDescent="0.25">
      <c r="A253" s="98"/>
      <c r="B253" s="162" t="s">
        <v>80</v>
      </c>
      <c r="C253" s="162"/>
      <c r="D253" s="101" t="s">
        <v>84</v>
      </c>
      <c r="E253" s="162" t="s">
        <v>81</v>
      </c>
      <c r="F253" s="162"/>
      <c r="G253" s="162" t="s">
        <v>82</v>
      </c>
      <c r="H253" s="162"/>
      <c r="I253" s="66"/>
    </row>
    <row r="254" spans="1:9" ht="18.75" customHeight="1" x14ac:dyDescent="0.25">
      <c r="A254" s="54"/>
      <c r="B254" s="102" t="s">
        <v>83</v>
      </c>
      <c r="C254" s="17"/>
      <c r="D254" s="17"/>
      <c r="E254" s="150"/>
      <c r="F254" s="150"/>
      <c r="G254" s="150"/>
      <c r="H254" s="150"/>
      <c r="I254" s="36"/>
    </row>
    <row r="255" spans="1:9" ht="18.75" customHeight="1" x14ac:dyDescent="0.25">
      <c r="A255" s="54"/>
      <c r="B255" s="152" t="s">
        <v>91</v>
      </c>
      <c r="C255" s="153"/>
      <c r="D255" s="11">
        <v>1.4999999999999999E-2</v>
      </c>
      <c r="E255" s="154">
        <f>E236</f>
        <v>95000</v>
      </c>
      <c r="F255" s="150"/>
      <c r="G255" s="151">
        <f>D255*E255</f>
        <v>1425</v>
      </c>
      <c r="H255" s="151"/>
      <c r="I255" s="36"/>
    </row>
    <row r="256" spans="1:9" ht="18.75" customHeight="1" x14ac:dyDescent="0.25">
      <c r="A256" s="54"/>
      <c r="B256" s="152" t="s">
        <v>92</v>
      </c>
      <c r="C256" s="153"/>
      <c r="D256" s="11">
        <v>0.15</v>
      </c>
      <c r="E256" s="154">
        <f t="shared" ref="E256:E257" si="12">E237</f>
        <v>110000</v>
      </c>
      <c r="F256" s="150"/>
      <c r="G256" s="151">
        <f t="shared" ref="G256:G258" si="13">D256*E256</f>
        <v>16500</v>
      </c>
      <c r="H256" s="151"/>
      <c r="I256" s="36"/>
    </row>
    <row r="257" spans="1:9" ht="18.75" customHeight="1" x14ac:dyDescent="0.25">
      <c r="A257" s="54"/>
      <c r="B257" s="152" t="s">
        <v>93</v>
      </c>
      <c r="C257" s="153"/>
      <c r="D257" s="11">
        <v>1.4999999999999999E-2</v>
      </c>
      <c r="E257" s="154">
        <f t="shared" si="12"/>
        <v>115000</v>
      </c>
      <c r="F257" s="150"/>
      <c r="G257" s="151">
        <f t="shared" si="13"/>
        <v>1725</v>
      </c>
      <c r="H257" s="151"/>
      <c r="I257" s="36"/>
    </row>
    <row r="258" spans="1:9" ht="18.75" customHeight="1" x14ac:dyDescent="0.25">
      <c r="A258" s="54"/>
      <c r="B258" s="152" t="s">
        <v>94</v>
      </c>
      <c r="C258" s="153"/>
      <c r="D258" s="11">
        <v>8.0000000000000004E-4</v>
      </c>
      <c r="E258" s="154">
        <f>E239</f>
        <v>140000</v>
      </c>
      <c r="F258" s="150"/>
      <c r="G258" s="151">
        <f t="shared" si="13"/>
        <v>112</v>
      </c>
      <c r="H258" s="151"/>
      <c r="I258" s="36"/>
    </row>
    <row r="259" spans="1:9" ht="18.75" customHeight="1" x14ac:dyDescent="0.25">
      <c r="A259" s="54"/>
      <c r="B259" s="148" t="s">
        <v>85</v>
      </c>
      <c r="C259" s="148"/>
      <c r="D259" s="148"/>
      <c r="E259" s="148"/>
      <c r="F259" s="148"/>
      <c r="G259" s="149">
        <f>SUM(G255:H258)</f>
        <v>19762</v>
      </c>
      <c r="H259" s="149"/>
      <c r="I259" s="36"/>
    </row>
    <row r="260" spans="1:9" ht="18.75" customHeight="1" x14ac:dyDescent="0.25">
      <c r="A260" s="54"/>
      <c r="B260" s="103"/>
      <c r="C260" s="18"/>
      <c r="D260" s="18"/>
      <c r="E260" s="18"/>
      <c r="F260" s="18"/>
      <c r="G260" s="19"/>
      <c r="H260" s="20"/>
      <c r="I260" s="36"/>
    </row>
    <row r="261" spans="1:9" ht="18.75" customHeight="1" x14ac:dyDescent="0.25">
      <c r="A261" s="54"/>
      <c r="B261" s="102" t="s">
        <v>86</v>
      </c>
      <c r="C261" s="17"/>
      <c r="D261" s="17"/>
      <c r="E261" s="150"/>
      <c r="F261" s="150"/>
      <c r="G261" s="151"/>
      <c r="H261" s="151"/>
      <c r="I261" s="36"/>
    </row>
    <row r="262" spans="1:9" ht="18.75" customHeight="1" x14ac:dyDescent="0.25">
      <c r="A262" s="54"/>
      <c r="B262" s="152" t="s">
        <v>188</v>
      </c>
      <c r="C262" s="153"/>
      <c r="D262" s="11">
        <v>1</v>
      </c>
      <c r="E262" s="154">
        <f>G116</f>
        <v>60000</v>
      </c>
      <c r="F262" s="150"/>
      <c r="G262" s="151">
        <f t="shared" ref="G262" si="14">D262*E262</f>
        <v>60000</v>
      </c>
      <c r="H262" s="151"/>
      <c r="I262" s="36"/>
    </row>
    <row r="263" spans="1:9" ht="18.75" customHeight="1" x14ac:dyDescent="0.25">
      <c r="A263" s="54"/>
      <c r="B263" s="152"/>
      <c r="C263" s="153"/>
      <c r="D263" s="11"/>
      <c r="E263" s="154"/>
      <c r="F263" s="150"/>
      <c r="G263" s="151"/>
      <c r="H263" s="151"/>
      <c r="I263" s="36"/>
    </row>
    <row r="264" spans="1:9" ht="18.75" customHeight="1" x14ac:dyDescent="0.25">
      <c r="A264" s="54"/>
      <c r="B264" s="152"/>
      <c r="C264" s="153"/>
      <c r="D264" s="11"/>
      <c r="E264" s="154"/>
      <c r="F264" s="150"/>
      <c r="G264" s="151"/>
      <c r="H264" s="151"/>
      <c r="I264" s="36"/>
    </row>
    <row r="265" spans="1:9" ht="18.75" customHeight="1" x14ac:dyDescent="0.25">
      <c r="A265" s="54"/>
      <c r="B265" s="152"/>
      <c r="C265" s="153"/>
      <c r="D265" s="11"/>
      <c r="E265" s="154"/>
      <c r="F265" s="150"/>
      <c r="G265" s="151"/>
      <c r="H265" s="151"/>
      <c r="I265" s="36"/>
    </row>
    <row r="266" spans="1:9" ht="18.75" customHeight="1" x14ac:dyDescent="0.25">
      <c r="A266" s="54"/>
      <c r="B266" s="147" t="s">
        <v>227</v>
      </c>
      <c r="C266" s="148"/>
      <c r="D266" s="148"/>
      <c r="E266" s="148"/>
      <c r="F266" s="148"/>
      <c r="G266" s="149">
        <f>SUM(G262:H265)</f>
        <v>60000</v>
      </c>
      <c r="H266" s="149"/>
      <c r="I266" s="36"/>
    </row>
    <row r="267" spans="1:9" ht="18.75" customHeight="1" x14ac:dyDescent="0.25">
      <c r="A267" s="54"/>
      <c r="B267" s="103"/>
      <c r="C267" s="18"/>
      <c r="D267" s="18"/>
      <c r="E267" s="18"/>
      <c r="F267" s="18"/>
      <c r="G267" s="19"/>
      <c r="H267" s="20"/>
      <c r="I267" s="36"/>
    </row>
    <row r="268" spans="1:9" ht="18.75" customHeight="1" x14ac:dyDescent="0.25">
      <c r="A268" s="54"/>
      <c r="B268" s="155" t="s">
        <v>90</v>
      </c>
      <c r="C268" s="155"/>
      <c r="D268" s="155"/>
      <c r="E268" s="155"/>
      <c r="F268" s="155"/>
      <c r="G268" s="151">
        <f>(1+$H$30/100)*(1+$H$31/100)*(G259+G266)</f>
        <v>88535.82</v>
      </c>
      <c r="H268" s="151"/>
      <c r="I268" s="36"/>
    </row>
    <row r="269" spans="1:9" ht="18.75" customHeight="1" x14ac:dyDescent="0.25">
      <c r="A269" s="54"/>
      <c r="B269" s="157" t="s">
        <v>233</v>
      </c>
      <c r="C269" s="157"/>
      <c r="D269" s="157"/>
      <c r="E269" s="157"/>
      <c r="F269" s="157"/>
      <c r="G269" s="158">
        <f>ROUNDUP(1*G268/10000,0)*10000</f>
        <v>90000</v>
      </c>
      <c r="H269" s="158"/>
      <c r="I269" s="36"/>
    </row>
    <row r="270" spans="1:9" ht="18.75" customHeight="1" x14ac:dyDescent="0.25">
      <c r="A270" s="54"/>
      <c r="B270" s="104"/>
      <c r="I270" s="36"/>
    </row>
    <row r="271" spans="1:9" ht="18.75" customHeight="1" x14ac:dyDescent="0.25">
      <c r="A271" s="98" t="s">
        <v>137</v>
      </c>
      <c r="B271" s="105" t="s">
        <v>234</v>
      </c>
      <c r="I271" s="36"/>
    </row>
    <row r="272" spans="1:9" ht="18.75" customHeight="1" x14ac:dyDescent="0.25">
      <c r="A272" s="98"/>
      <c r="B272" s="161" t="s">
        <v>80</v>
      </c>
      <c r="C272" s="161"/>
      <c r="D272" s="94" t="s">
        <v>84</v>
      </c>
      <c r="E272" s="161" t="s">
        <v>81</v>
      </c>
      <c r="F272" s="161"/>
      <c r="G272" s="161" t="s">
        <v>82</v>
      </c>
      <c r="H272" s="161"/>
      <c r="I272" s="36"/>
    </row>
    <row r="273" spans="1:10" ht="18.75" customHeight="1" x14ac:dyDescent="0.25">
      <c r="A273" s="54"/>
      <c r="B273" s="102" t="s">
        <v>83</v>
      </c>
      <c r="C273" s="17"/>
      <c r="D273" s="17"/>
      <c r="E273" s="150"/>
      <c r="F273" s="150"/>
      <c r="G273" s="150"/>
      <c r="H273" s="150"/>
      <c r="I273" s="36"/>
    </row>
    <row r="274" spans="1:10" ht="18.75" customHeight="1" x14ac:dyDescent="0.25">
      <c r="A274" s="54"/>
      <c r="B274" s="152" t="s">
        <v>91</v>
      </c>
      <c r="C274" s="153"/>
      <c r="D274" s="11">
        <v>0.02</v>
      </c>
      <c r="E274" s="154">
        <f>E255</f>
        <v>95000</v>
      </c>
      <c r="F274" s="150"/>
      <c r="G274" s="151">
        <f>D274*E274</f>
        <v>1900</v>
      </c>
      <c r="H274" s="151"/>
      <c r="I274" s="36"/>
    </row>
    <row r="275" spans="1:10" ht="18.75" customHeight="1" x14ac:dyDescent="0.25">
      <c r="A275" s="54"/>
      <c r="B275" s="152" t="s">
        <v>92</v>
      </c>
      <c r="C275" s="153"/>
      <c r="D275" s="11">
        <v>0.2</v>
      </c>
      <c r="E275" s="154">
        <f t="shared" ref="E275:E277" si="15">E256</f>
        <v>110000</v>
      </c>
      <c r="F275" s="150"/>
      <c r="G275" s="151">
        <f t="shared" ref="G275:G277" si="16">D275*E275</f>
        <v>22000</v>
      </c>
      <c r="H275" s="151"/>
      <c r="I275" s="36"/>
    </row>
    <row r="276" spans="1:10" ht="18.75" customHeight="1" x14ac:dyDescent="0.25">
      <c r="A276" s="54"/>
      <c r="B276" s="152" t="s">
        <v>93</v>
      </c>
      <c r="C276" s="153"/>
      <c r="D276" s="11">
        <v>0.02</v>
      </c>
      <c r="E276" s="154">
        <f t="shared" si="15"/>
        <v>115000</v>
      </c>
      <c r="F276" s="150"/>
      <c r="G276" s="151">
        <f t="shared" si="16"/>
        <v>2300</v>
      </c>
      <c r="H276" s="151"/>
      <c r="I276" s="36"/>
    </row>
    <row r="277" spans="1:10" ht="18.75" customHeight="1" x14ac:dyDescent="0.25">
      <c r="A277" s="54"/>
      <c r="B277" s="152" t="s">
        <v>94</v>
      </c>
      <c r="C277" s="153"/>
      <c r="D277" s="11">
        <v>1E-3</v>
      </c>
      <c r="E277" s="154">
        <f t="shared" si="15"/>
        <v>140000</v>
      </c>
      <c r="F277" s="150"/>
      <c r="G277" s="151">
        <f t="shared" si="16"/>
        <v>140</v>
      </c>
      <c r="H277" s="151"/>
      <c r="I277" s="36"/>
    </row>
    <row r="278" spans="1:10" ht="18.75" customHeight="1" x14ac:dyDescent="0.25">
      <c r="A278" s="54"/>
      <c r="B278" s="148" t="s">
        <v>85</v>
      </c>
      <c r="C278" s="148"/>
      <c r="D278" s="148"/>
      <c r="E278" s="148"/>
      <c r="F278" s="148"/>
      <c r="G278" s="149">
        <f>SUM(G274:H277)</f>
        <v>26340</v>
      </c>
      <c r="H278" s="149"/>
      <c r="I278" s="36"/>
    </row>
    <row r="279" spans="1:10" ht="18.75" customHeight="1" x14ac:dyDescent="0.25">
      <c r="A279" s="54"/>
      <c r="B279" s="103"/>
      <c r="C279" s="18"/>
      <c r="D279" s="18"/>
      <c r="E279" s="18"/>
      <c r="F279" s="18"/>
      <c r="G279" s="19"/>
      <c r="H279" s="20"/>
      <c r="I279" s="36"/>
    </row>
    <row r="280" spans="1:10" ht="18.75" customHeight="1" x14ac:dyDescent="0.25">
      <c r="A280" s="54"/>
      <c r="B280" s="102" t="s">
        <v>86</v>
      </c>
      <c r="C280" s="17"/>
      <c r="D280" s="17"/>
      <c r="E280" s="150"/>
      <c r="F280" s="150"/>
      <c r="G280" s="151"/>
      <c r="H280" s="151"/>
      <c r="I280" s="36"/>
    </row>
    <row r="281" spans="1:10" ht="18.75" customHeight="1" x14ac:dyDescent="0.25">
      <c r="A281" s="54"/>
      <c r="B281" s="152" t="s">
        <v>189</v>
      </c>
      <c r="C281" s="153"/>
      <c r="D281" s="11">
        <v>1</v>
      </c>
      <c r="E281" s="154">
        <f>G117</f>
        <v>55000</v>
      </c>
      <c r="F281" s="150"/>
      <c r="G281" s="151">
        <f t="shared" ref="G281" si="17">D281*E281</f>
        <v>55000</v>
      </c>
      <c r="H281" s="151"/>
      <c r="I281" s="36"/>
    </row>
    <row r="282" spans="1:10" ht="18.75" customHeight="1" x14ac:dyDescent="0.25">
      <c r="A282" s="54"/>
      <c r="B282" s="152"/>
      <c r="C282" s="153"/>
      <c r="D282" s="11"/>
      <c r="E282" s="154"/>
      <c r="F282" s="150"/>
      <c r="G282" s="151"/>
      <c r="H282" s="151"/>
      <c r="I282" s="36"/>
    </row>
    <row r="283" spans="1:10" ht="18.75" customHeight="1" x14ac:dyDescent="0.25">
      <c r="A283" s="54"/>
      <c r="B283" s="152"/>
      <c r="C283" s="153"/>
      <c r="D283" s="11"/>
      <c r="E283" s="154"/>
      <c r="F283" s="150"/>
      <c r="G283" s="151"/>
      <c r="H283" s="151"/>
      <c r="I283" s="36"/>
    </row>
    <row r="284" spans="1:10" ht="18.75" customHeight="1" x14ac:dyDescent="0.25">
      <c r="A284" s="54"/>
      <c r="B284" s="152"/>
      <c r="C284" s="153"/>
      <c r="D284" s="11"/>
      <c r="E284" s="154"/>
      <c r="F284" s="150"/>
      <c r="G284" s="151"/>
      <c r="H284" s="151"/>
      <c r="I284" s="36"/>
    </row>
    <row r="285" spans="1:10" ht="18.75" customHeight="1" x14ac:dyDescent="0.25">
      <c r="A285" s="54"/>
      <c r="B285" s="147" t="s">
        <v>227</v>
      </c>
      <c r="C285" s="148"/>
      <c r="D285" s="148"/>
      <c r="E285" s="148"/>
      <c r="F285" s="148"/>
      <c r="G285" s="149">
        <f>SUM(G281:H284)</f>
        <v>55000</v>
      </c>
      <c r="H285" s="149"/>
      <c r="I285" s="36"/>
    </row>
    <row r="286" spans="1:10" ht="18.75" customHeight="1" x14ac:dyDescent="0.25">
      <c r="A286" s="54"/>
      <c r="B286" s="103"/>
      <c r="C286" s="18"/>
      <c r="D286" s="18"/>
      <c r="E286" s="18"/>
      <c r="F286" s="18"/>
      <c r="G286" s="19"/>
      <c r="H286" s="20"/>
      <c r="I286" s="36"/>
    </row>
    <row r="287" spans="1:10" ht="18.75" customHeight="1" x14ac:dyDescent="0.25">
      <c r="A287" s="54"/>
      <c r="B287" s="155" t="s">
        <v>90</v>
      </c>
      <c r="C287" s="155"/>
      <c r="D287" s="155"/>
      <c r="E287" s="155"/>
      <c r="F287" s="155"/>
      <c r="G287" s="151">
        <f>(1+$H$30/100)*(1+$H$31/100)*(G278+G285)</f>
        <v>90287.400000000009</v>
      </c>
      <c r="H287" s="151"/>
      <c r="I287" s="36"/>
    </row>
    <row r="288" spans="1:10" ht="18.75" customHeight="1" x14ac:dyDescent="0.25">
      <c r="A288" s="54"/>
      <c r="B288" s="157" t="s">
        <v>236</v>
      </c>
      <c r="C288" s="157"/>
      <c r="D288" s="157"/>
      <c r="E288" s="157"/>
      <c r="F288" s="157"/>
      <c r="G288" s="158">
        <f>ROUNDUP(R46*G287/10000,0)*10000</f>
        <v>0</v>
      </c>
      <c r="H288" s="158"/>
      <c r="I288" s="36"/>
      <c r="J288" s="16"/>
    </row>
    <row r="289" spans="1:9" ht="18.75" customHeight="1" x14ac:dyDescent="0.25">
      <c r="A289" s="54"/>
      <c r="B289" s="104"/>
      <c r="I289" s="36"/>
    </row>
    <row r="290" spans="1:9" ht="18.75" customHeight="1" x14ac:dyDescent="0.25">
      <c r="A290" s="98" t="s">
        <v>190</v>
      </c>
      <c r="B290" s="105" t="s">
        <v>191</v>
      </c>
      <c r="I290" s="36"/>
    </row>
    <row r="291" spans="1:9" ht="18.75" customHeight="1" x14ac:dyDescent="0.25">
      <c r="A291" s="98"/>
      <c r="B291" s="161" t="s">
        <v>80</v>
      </c>
      <c r="C291" s="161"/>
      <c r="D291" s="94" t="s">
        <v>84</v>
      </c>
      <c r="E291" s="161" t="s">
        <v>81</v>
      </c>
      <c r="F291" s="161"/>
      <c r="G291" s="161" t="s">
        <v>82</v>
      </c>
      <c r="H291" s="161"/>
      <c r="I291" s="36"/>
    </row>
    <row r="292" spans="1:9" ht="18.75" customHeight="1" x14ac:dyDescent="0.25">
      <c r="A292" s="54"/>
      <c r="B292" s="102" t="s">
        <v>83</v>
      </c>
      <c r="C292" s="17"/>
      <c r="D292" s="17"/>
      <c r="E292" s="150"/>
      <c r="F292" s="150"/>
      <c r="G292" s="150"/>
      <c r="H292" s="150"/>
      <c r="I292" s="36"/>
    </row>
    <row r="293" spans="1:9" ht="18.75" customHeight="1" x14ac:dyDescent="0.25">
      <c r="A293" s="54"/>
      <c r="B293" s="152" t="s">
        <v>91</v>
      </c>
      <c r="C293" s="153"/>
      <c r="D293" s="11">
        <v>7.4999999999999997E-2</v>
      </c>
      <c r="E293" s="154">
        <f>E274</f>
        <v>95000</v>
      </c>
      <c r="F293" s="150"/>
      <c r="G293" s="151">
        <f>D293*E293</f>
        <v>7125</v>
      </c>
      <c r="H293" s="151"/>
      <c r="I293" s="36"/>
    </row>
    <row r="294" spans="1:9" ht="18.75" customHeight="1" x14ac:dyDescent="0.25">
      <c r="A294" s="54"/>
      <c r="B294" s="152" t="s">
        <v>92</v>
      </c>
      <c r="C294" s="153"/>
      <c r="D294" s="11">
        <v>0.5</v>
      </c>
      <c r="E294" s="154">
        <f t="shared" ref="E294:E296" si="18">E275</f>
        <v>110000</v>
      </c>
      <c r="F294" s="150"/>
      <c r="G294" s="151">
        <f t="shared" ref="G294:G296" si="19">D294*E294</f>
        <v>55000</v>
      </c>
      <c r="H294" s="151"/>
      <c r="I294" s="36"/>
    </row>
    <row r="295" spans="1:9" ht="18.75" customHeight="1" x14ac:dyDescent="0.25">
      <c r="A295" s="54"/>
      <c r="B295" s="152" t="s">
        <v>93</v>
      </c>
      <c r="C295" s="153"/>
      <c r="D295" s="11">
        <v>7.4999999999999997E-2</v>
      </c>
      <c r="E295" s="154">
        <f t="shared" si="18"/>
        <v>115000</v>
      </c>
      <c r="F295" s="150"/>
      <c r="G295" s="151">
        <f t="shared" si="19"/>
        <v>8625</v>
      </c>
      <c r="H295" s="151"/>
      <c r="I295" s="36"/>
    </row>
    <row r="296" spans="1:9" ht="18.75" customHeight="1" x14ac:dyDescent="0.25">
      <c r="A296" s="54"/>
      <c r="B296" s="152" t="s">
        <v>94</v>
      </c>
      <c r="C296" s="153"/>
      <c r="D296" s="11">
        <v>3.0000000000000001E-3</v>
      </c>
      <c r="E296" s="154">
        <f t="shared" si="18"/>
        <v>140000</v>
      </c>
      <c r="F296" s="150"/>
      <c r="G296" s="151">
        <f t="shared" si="19"/>
        <v>420</v>
      </c>
      <c r="H296" s="151"/>
      <c r="I296" s="36"/>
    </row>
    <row r="297" spans="1:9" ht="18.75" customHeight="1" x14ac:dyDescent="0.25">
      <c r="A297" s="54"/>
      <c r="B297" s="148" t="s">
        <v>85</v>
      </c>
      <c r="C297" s="148"/>
      <c r="D297" s="148"/>
      <c r="E297" s="148"/>
      <c r="F297" s="148"/>
      <c r="G297" s="149">
        <f>SUM(G293:H296)</f>
        <v>71170</v>
      </c>
      <c r="H297" s="149"/>
      <c r="I297" s="36"/>
    </row>
    <row r="298" spans="1:9" ht="18.75" customHeight="1" x14ac:dyDescent="0.25">
      <c r="A298" s="54"/>
      <c r="B298" s="103"/>
      <c r="C298" s="18"/>
      <c r="D298" s="18"/>
      <c r="E298" s="18"/>
      <c r="F298" s="18"/>
      <c r="G298" s="19"/>
      <c r="H298" s="20"/>
      <c r="I298" s="36"/>
    </row>
    <row r="299" spans="1:9" ht="18.75" customHeight="1" x14ac:dyDescent="0.25">
      <c r="A299" s="54"/>
      <c r="B299" s="102" t="s">
        <v>86</v>
      </c>
      <c r="C299" s="17"/>
      <c r="D299" s="17"/>
      <c r="E299" s="150"/>
      <c r="F299" s="150"/>
      <c r="G299" s="151"/>
      <c r="H299" s="151"/>
      <c r="I299" s="36"/>
    </row>
    <row r="300" spans="1:9" ht="18.75" customHeight="1" x14ac:dyDescent="0.25">
      <c r="A300" s="54"/>
      <c r="B300" s="152" t="s">
        <v>192</v>
      </c>
      <c r="C300" s="153"/>
      <c r="D300" s="11">
        <v>1</v>
      </c>
      <c r="E300" s="154">
        <f>G118</f>
        <v>35000</v>
      </c>
      <c r="F300" s="150"/>
      <c r="G300" s="151">
        <f t="shared" ref="G300" si="20">D300*E300</f>
        <v>35000</v>
      </c>
      <c r="H300" s="151"/>
      <c r="I300" s="36"/>
    </row>
    <row r="301" spans="1:9" ht="18.75" customHeight="1" x14ac:dyDescent="0.25">
      <c r="A301" s="54"/>
      <c r="B301" s="152"/>
      <c r="C301" s="153"/>
      <c r="D301" s="11"/>
      <c r="E301" s="154"/>
      <c r="F301" s="150"/>
      <c r="G301" s="151"/>
      <c r="H301" s="151"/>
      <c r="I301" s="36"/>
    </row>
    <row r="302" spans="1:9" ht="18.75" customHeight="1" x14ac:dyDescent="0.25">
      <c r="A302" s="54"/>
      <c r="B302" s="152"/>
      <c r="C302" s="153"/>
      <c r="D302" s="11"/>
      <c r="E302" s="154"/>
      <c r="F302" s="150"/>
      <c r="G302" s="151"/>
      <c r="H302" s="151"/>
      <c r="I302" s="36"/>
    </row>
    <row r="303" spans="1:9" ht="18.75" customHeight="1" x14ac:dyDescent="0.25">
      <c r="A303" s="54"/>
      <c r="B303" s="152"/>
      <c r="C303" s="153"/>
      <c r="D303" s="11"/>
      <c r="E303" s="154"/>
      <c r="F303" s="150"/>
      <c r="G303" s="151"/>
      <c r="H303" s="151"/>
      <c r="I303" s="36"/>
    </row>
    <row r="304" spans="1:9" ht="18.75" customHeight="1" x14ac:dyDescent="0.25">
      <c r="A304" s="54"/>
      <c r="B304" s="147" t="s">
        <v>227</v>
      </c>
      <c r="C304" s="148"/>
      <c r="D304" s="148"/>
      <c r="E304" s="148"/>
      <c r="F304" s="148"/>
      <c r="G304" s="149">
        <f>SUM(G300:H303)</f>
        <v>35000</v>
      </c>
      <c r="H304" s="149"/>
      <c r="I304" s="36"/>
    </row>
    <row r="305" spans="1:11" ht="18.75" customHeight="1" x14ac:dyDescent="0.25">
      <c r="A305" s="54"/>
      <c r="B305" s="103"/>
      <c r="C305" s="18"/>
      <c r="D305" s="18"/>
      <c r="E305" s="18"/>
      <c r="F305" s="18"/>
      <c r="G305" s="19"/>
      <c r="H305" s="20"/>
      <c r="I305" s="36"/>
    </row>
    <row r="306" spans="1:11" ht="18.75" customHeight="1" x14ac:dyDescent="0.25">
      <c r="A306" s="54"/>
      <c r="B306" s="155" t="s">
        <v>90</v>
      </c>
      <c r="C306" s="155"/>
      <c r="D306" s="155"/>
      <c r="E306" s="155"/>
      <c r="F306" s="155"/>
      <c r="G306" s="151">
        <f>(1+$H$30/100)*(1+$H$31/100)*(G297+G304)</f>
        <v>117848.70000000001</v>
      </c>
      <c r="H306" s="151"/>
      <c r="I306" s="36"/>
    </row>
    <row r="307" spans="1:11" ht="18.75" customHeight="1" x14ac:dyDescent="0.25">
      <c r="A307" s="54"/>
      <c r="B307" s="157" t="s">
        <v>237</v>
      </c>
      <c r="C307" s="157"/>
      <c r="D307" s="157"/>
      <c r="E307" s="157"/>
      <c r="F307" s="157"/>
      <c r="G307" s="158">
        <f>ROUNDUP(R47*G306/10000,0)*10000</f>
        <v>0</v>
      </c>
      <c r="H307" s="158"/>
      <c r="I307" s="36"/>
      <c r="J307" s="16"/>
      <c r="K307" s="16"/>
    </row>
    <row r="308" spans="1:11" ht="18.75" customHeight="1" x14ac:dyDescent="0.25">
      <c r="A308" s="54"/>
      <c r="B308" s="104"/>
      <c r="I308" s="36"/>
      <c r="J308" s="16"/>
      <c r="K308" s="16"/>
    </row>
    <row r="309" spans="1:11" ht="18.75" customHeight="1" x14ac:dyDescent="0.25">
      <c r="A309" s="98" t="s">
        <v>193</v>
      </c>
      <c r="B309" s="105" t="s">
        <v>194</v>
      </c>
      <c r="I309" s="36"/>
      <c r="J309" s="16"/>
      <c r="K309" s="16"/>
    </row>
    <row r="310" spans="1:11" ht="18.75" customHeight="1" x14ac:dyDescent="0.25">
      <c r="A310" s="98"/>
      <c r="B310" s="161" t="s">
        <v>80</v>
      </c>
      <c r="C310" s="161"/>
      <c r="D310" s="94" t="s">
        <v>84</v>
      </c>
      <c r="E310" s="161" t="s">
        <v>81</v>
      </c>
      <c r="F310" s="161"/>
      <c r="G310" s="161" t="s">
        <v>82</v>
      </c>
      <c r="H310" s="161"/>
      <c r="I310" s="36"/>
      <c r="J310" s="16"/>
      <c r="K310" s="16"/>
    </row>
    <row r="311" spans="1:11" ht="18.75" customHeight="1" x14ac:dyDescent="0.25">
      <c r="A311" s="54"/>
      <c r="B311" s="102" t="s">
        <v>83</v>
      </c>
      <c r="C311" s="17"/>
      <c r="D311" s="17"/>
      <c r="E311" s="150"/>
      <c r="F311" s="150"/>
      <c r="G311" s="150"/>
      <c r="H311" s="150"/>
      <c r="I311" s="36"/>
      <c r="J311" s="16"/>
      <c r="K311" s="16"/>
    </row>
    <row r="312" spans="1:11" ht="18.75" customHeight="1" x14ac:dyDescent="0.25">
      <c r="A312" s="54"/>
      <c r="B312" s="152" t="s">
        <v>91</v>
      </c>
      <c r="C312" s="153"/>
      <c r="D312" s="11">
        <v>7.4999999999999997E-2</v>
      </c>
      <c r="E312" s="154">
        <f>E293</f>
        <v>95000</v>
      </c>
      <c r="F312" s="150"/>
      <c r="G312" s="151">
        <f>D312*E312</f>
        <v>7125</v>
      </c>
      <c r="H312" s="151"/>
      <c r="I312" s="36"/>
      <c r="J312" s="16"/>
      <c r="K312" s="16"/>
    </row>
    <row r="313" spans="1:11" ht="18.75" customHeight="1" x14ac:dyDescent="0.25">
      <c r="A313" s="54"/>
      <c r="B313" s="152" t="s">
        <v>92</v>
      </c>
      <c r="C313" s="153"/>
      <c r="D313" s="11">
        <v>0.5</v>
      </c>
      <c r="E313" s="154">
        <f t="shared" ref="E313:E315" si="21">E294</f>
        <v>110000</v>
      </c>
      <c r="F313" s="150"/>
      <c r="G313" s="151">
        <f t="shared" ref="G313:G315" si="22">D313*E313</f>
        <v>55000</v>
      </c>
      <c r="H313" s="151"/>
      <c r="I313" s="36"/>
      <c r="J313" s="16"/>
      <c r="K313" s="16"/>
    </row>
    <row r="314" spans="1:11" ht="18.75" customHeight="1" x14ac:dyDescent="0.25">
      <c r="A314" s="54"/>
      <c r="B314" s="152" t="s">
        <v>93</v>
      </c>
      <c r="C314" s="153"/>
      <c r="D314" s="11">
        <v>7.4999999999999997E-2</v>
      </c>
      <c r="E314" s="154">
        <f t="shared" si="21"/>
        <v>115000</v>
      </c>
      <c r="F314" s="150"/>
      <c r="G314" s="151">
        <f t="shared" si="22"/>
        <v>8625</v>
      </c>
      <c r="H314" s="151"/>
      <c r="I314" s="36"/>
      <c r="J314" s="16"/>
      <c r="K314" s="16"/>
    </row>
    <row r="315" spans="1:11" ht="18.75" customHeight="1" x14ac:dyDescent="0.25">
      <c r="A315" s="54"/>
      <c r="B315" s="152" t="s">
        <v>94</v>
      </c>
      <c r="C315" s="153"/>
      <c r="D315" s="11">
        <v>3.0000000000000001E-3</v>
      </c>
      <c r="E315" s="154">
        <f t="shared" si="21"/>
        <v>140000</v>
      </c>
      <c r="F315" s="150"/>
      <c r="G315" s="151">
        <f t="shared" si="22"/>
        <v>420</v>
      </c>
      <c r="H315" s="151"/>
      <c r="I315" s="36"/>
      <c r="J315" s="16"/>
      <c r="K315" s="16"/>
    </row>
    <row r="316" spans="1:11" ht="18.75" customHeight="1" x14ac:dyDescent="0.25">
      <c r="A316" s="54"/>
      <c r="B316" s="148" t="s">
        <v>85</v>
      </c>
      <c r="C316" s="148"/>
      <c r="D316" s="148"/>
      <c r="E316" s="148"/>
      <c r="F316" s="148"/>
      <c r="G316" s="149">
        <f>SUM(G312:H315)</f>
        <v>71170</v>
      </c>
      <c r="H316" s="149"/>
      <c r="I316" s="36"/>
      <c r="J316" s="16"/>
      <c r="K316" s="16"/>
    </row>
    <row r="317" spans="1:11" ht="18.75" customHeight="1" x14ac:dyDescent="0.25">
      <c r="A317" s="54"/>
      <c r="B317" s="103"/>
      <c r="C317" s="18"/>
      <c r="D317" s="18"/>
      <c r="E317" s="18"/>
      <c r="F317" s="18"/>
      <c r="G317" s="19"/>
      <c r="H317" s="20"/>
      <c r="I317" s="36"/>
      <c r="J317" s="16"/>
      <c r="K317" s="16"/>
    </row>
    <row r="318" spans="1:11" ht="18.75" customHeight="1" x14ac:dyDescent="0.25">
      <c r="A318" s="54"/>
      <c r="B318" s="102" t="s">
        <v>86</v>
      </c>
      <c r="C318" s="17"/>
      <c r="D318" s="17"/>
      <c r="E318" s="150"/>
      <c r="F318" s="150"/>
      <c r="G318" s="151"/>
      <c r="H318" s="151"/>
      <c r="I318" s="36"/>
      <c r="J318" s="16"/>
      <c r="K318" s="16"/>
    </row>
    <row r="319" spans="1:11" ht="18.75" customHeight="1" x14ac:dyDescent="0.25">
      <c r="A319" s="54"/>
      <c r="B319" s="152" t="s">
        <v>195</v>
      </c>
      <c r="C319" s="153"/>
      <c r="D319" s="11">
        <v>1</v>
      </c>
      <c r="E319" s="154">
        <f>G119</f>
        <v>250000</v>
      </c>
      <c r="F319" s="150"/>
      <c r="G319" s="151">
        <f t="shared" ref="G319" si="23">D319*E319</f>
        <v>250000</v>
      </c>
      <c r="H319" s="151"/>
      <c r="I319" s="36"/>
      <c r="J319" s="16"/>
      <c r="K319" s="16"/>
    </row>
    <row r="320" spans="1:11" ht="18.75" customHeight="1" x14ac:dyDescent="0.25">
      <c r="A320" s="54"/>
      <c r="B320" s="152"/>
      <c r="C320" s="153"/>
      <c r="D320" s="11"/>
      <c r="E320" s="154"/>
      <c r="F320" s="150"/>
      <c r="G320" s="151"/>
      <c r="H320" s="151"/>
      <c r="I320" s="36"/>
      <c r="J320" s="16"/>
      <c r="K320" s="16"/>
    </row>
    <row r="321" spans="1:11" ht="18.75" customHeight="1" x14ac:dyDescent="0.25">
      <c r="A321" s="54"/>
      <c r="B321" s="152"/>
      <c r="C321" s="153"/>
      <c r="D321" s="11"/>
      <c r="E321" s="154"/>
      <c r="F321" s="150"/>
      <c r="G321" s="151"/>
      <c r="H321" s="151"/>
      <c r="I321" s="36"/>
      <c r="J321" s="16"/>
      <c r="K321" s="16"/>
    </row>
    <row r="322" spans="1:11" ht="18.75" customHeight="1" x14ac:dyDescent="0.25">
      <c r="A322" s="54"/>
      <c r="B322" s="152"/>
      <c r="C322" s="153"/>
      <c r="D322" s="11"/>
      <c r="E322" s="154"/>
      <c r="F322" s="150"/>
      <c r="G322" s="151"/>
      <c r="H322" s="151"/>
      <c r="I322" s="36"/>
      <c r="J322" s="16"/>
      <c r="K322" s="16"/>
    </row>
    <row r="323" spans="1:11" ht="18.75" customHeight="1" x14ac:dyDescent="0.25">
      <c r="A323" s="54"/>
      <c r="B323" s="147" t="s">
        <v>227</v>
      </c>
      <c r="C323" s="148"/>
      <c r="D323" s="148"/>
      <c r="E323" s="148"/>
      <c r="F323" s="148"/>
      <c r="G323" s="149">
        <f>SUM(G319:H322)</f>
        <v>250000</v>
      </c>
      <c r="H323" s="149"/>
      <c r="I323" s="36"/>
      <c r="J323" s="16"/>
      <c r="K323" s="16"/>
    </row>
    <row r="324" spans="1:11" ht="18.75" customHeight="1" x14ac:dyDescent="0.25">
      <c r="A324" s="54"/>
      <c r="B324" s="103"/>
      <c r="C324" s="18"/>
      <c r="D324" s="18"/>
      <c r="E324" s="18"/>
      <c r="F324" s="18"/>
      <c r="G324" s="19"/>
      <c r="H324" s="20"/>
      <c r="I324" s="36"/>
      <c r="J324" s="16"/>
      <c r="K324" s="16"/>
    </row>
    <row r="325" spans="1:11" ht="18.75" customHeight="1" x14ac:dyDescent="0.25">
      <c r="A325" s="54"/>
      <c r="B325" s="155" t="s">
        <v>90</v>
      </c>
      <c r="C325" s="155"/>
      <c r="D325" s="155"/>
      <c r="E325" s="155"/>
      <c r="F325" s="155"/>
      <c r="G325" s="151">
        <f>(1+$H$30/100)*(1+$H$31/100)*(G316+G323)</f>
        <v>356498.7</v>
      </c>
      <c r="H325" s="151"/>
      <c r="I325" s="36"/>
      <c r="J325" s="16"/>
      <c r="K325" s="16"/>
    </row>
    <row r="326" spans="1:11" ht="18.75" customHeight="1" x14ac:dyDescent="0.25">
      <c r="A326" s="54"/>
      <c r="B326" s="157" t="s">
        <v>238</v>
      </c>
      <c r="C326" s="157"/>
      <c r="D326" s="157"/>
      <c r="E326" s="157"/>
      <c r="F326" s="157"/>
      <c r="G326" s="158">
        <f>ROUNDUP(R48*G325/10000,0)*10000</f>
        <v>0</v>
      </c>
      <c r="H326" s="158"/>
      <c r="I326" s="36"/>
      <c r="J326" s="16"/>
      <c r="K326" s="16"/>
    </row>
    <row r="327" spans="1:11" ht="18.75" customHeight="1" x14ac:dyDescent="0.25">
      <c r="A327" s="54"/>
      <c r="B327" s="104"/>
      <c r="I327" s="36"/>
    </row>
    <row r="328" spans="1:11" ht="18.75" customHeight="1" x14ac:dyDescent="0.25">
      <c r="A328" s="98" t="s">
        <v>196</v>
      </c>
      <c r="B328" s="105" t="s">
        <v>197</v>
      </c>
      <c r="I328" s="36"/>
    </row>
    <row r="329" spans="1:11" ht="18.75" customHeight="1" x14ac:dyDescent="0.25">
      <c r="A329" s="98"/>
      <c r="B329" s="161" t="s">
        <v>80</v>
      </c>
      <c r="C329" s="161"/>
      <c r="D329" s="94" t="s">
        <v>84</v>
      </c>
      <c r="E329" s="161" t="s">
        <v>81</v>
      </c>
      <c r="F329" s="161"/>
      <c r="G329" s="161" t="s">
        <v>82</v>
      </c>
      <c r="H329" s="161"/>
      <c r="I329" s="36"/>
    </row>
    <row r="330" spans="1:11" ht="18.75" customHeight="1" x14ac:dyDescent="0.25">
      <c r="A330" s="54"/>
      <c r="B330" s="102" t="s">
        <v>83</v>
      </c>
      <c r="C330" s="17"/>
      <c r="D330" s="17"/>
      <c r="E330" s="150"/>
      <c r="F330" s="150"/>
      <c r="G330" s="150"/>
      <c r="H330" s="150"/>
      <c r="I330" s="36"/>
    </row>
    <row r="331" spans="1:11" ht="18.75" customHeight="1" x14ac:dyDescent="0.25">
      <c r="A331" s="54"/>
      <c r="B331" s="152" t="s">
        <v>91</v>
      </c>
      <c r="C331" s="153"/>
      <c r="D331" s="11">
        <v>0.16</v>
      </c>
      <c r="E331" s="154">
        <f>E236</f>
        <v>95000</v>
      </c>
      <c r="F331" s="150"/>
      <c r="G331" s="151">
        <f>D331*E331</f>
        <v>15200</v>
      </c>
      <c r="H331" s="151"/>
      <c r="I331" s="36"/>
    </row>
    <row r="332" spans="1:11" ht="18.75" customHeight="1" x14ac:dyDescent="0.25">
      <c r="A332" s="54"/>
      <c r="B332" s="152" t="s">
        <v>92</v>
      </c>
      <c r="C332" s="153"/>
      <c r="D332" s="11">
        <v>7.4999999999999997E-2</v>
      </c>
      <c r="E332" s="154">
        <f>E237</f>
        <v>110000</v>
      </c>
      <c r="F332" s="150"/>
      <c r="G332" s="151">
        <f t="shared" ref="G332:G334" si="24">D332*E332</f>
        <v>8250</v>
      </c>
      <c r="H332" s="151"/>
      <c r="I332" s="36"/>
    </row>
    <row r="333" spans="1:11" ht="18.75" customHeight="1" x14ac:dyDescent="0.25">
      <c r="A333" s="54"/>
      <c r="B333" s="152" t="s">
        <v>93</v>
      </c>
      <c r="C333" s="153"/>
      <c r="D333" s="11">
        <v>1.6E-2</v>
      </c>
      <c r="E333" s="154">
        <f>E238</f>
        <v>115000</v>
      </c>
      <c r="F333" s="150"/>
      <c r="G333" s="151">
        <f t="shared" si="24"/>
        <v>1840</v>
      </c>
      <c r="H333" s="151"/>
      <c r="I333" s="36"/>
    </row>
    <row r="334" spans="1:11" ht="18.75" customHeight="1" x14ac:dyDescent="0.25">
      <c r="A334" s="54"/>
      <c r="B334" s="152" t="s">
        <v>94</v>
      </c>
      <c r="C334" s="153"/>
      <c r="D334" s="11">
        <v>3.0000000000000001E-3</v>
      </c>
      <c r="E334" s="154">
        <f>E239</f>
        <v>140000</v>
      </c>
      <c r="F334" s="150"/>
      <c r="G334" s="151">
        <f t="shared" si="24"/>
        <v>420</v>
      </c>
      <c r="H334" s="151"/>
      <c r="I334" s="36"/>
    </row>
    <row r="335" spans="1:11" ht="18.75" customHeight="1" x14ac:dyDescent="0.25">
      <c r="A335" s="54"/>
      <c r="B335" s="148" t="s">
        <v>85</v>
      </c>
      <c r="C335" s="148"/>
      <c r="D335" s="148"/>
      <c r="E335" s="148"/>
      <c r="F335" s="148"/>
      <c r="G335" s="149">
        <f>SUM(G331:H334)</f>
        <v>25710</v>
      </c>
      <c r="H335" s="149"/>
      <c r="I335" s="36"/>
    </row>
    <row r="336" spans="1:11" ht="18.75" customHeight="1" x14ac:dyDescent="0.25">
      <c r="A336" s="54"/>
      <c r="B336" s="103"/>
      <c r="C336" s="18"/>
      <c r="D336" s="18"/>
      <c r="E336" s="18"/>
      <c r="F336" s="18"/>
      <c r="G336" s="19"/>
      <c r="H336" s="20"/>
      <c r="I336" s="36"/>
    </row>
    <row r="337" spans="1:23" ht="18.75" customHeight="1" x14ac:dyDescent="0.25">
      <c r="A337" s="54"/>
      <c r="B337" s="102" t="s">
        <v>86</v>
      </c>
      <c r="C337" s="17"/>
      <c r="D337" s="17"/>
      <c r="E337" s="150"/>
      <c r="F337" s="150"/>
      <c r="G337" s="151"/>
      <c r="H337" s="151"/>
      <c r="I337" s="36"/>
    </row>
    <row r="338" spans="1:23" ht="18.75" customHeight="1" x14ac:dyDescent="0.25">
      <c r="A338" s="54"/>
      <c r="B338" s="152" t="s">
        <v>104</v>
      </c>
      <c r="C338" s="153"/>
      <c r="D338" s="11">
        <v>0.15</v>
      </c>
      <c r="E338" s="154">
        <f>G111</f>
        <v>50000</v>
      </c>
      <c r="F338" s="150"/>
      <c r="G338" s="151">
        <f>D338*E338</f>
        <v>7500</v>
      </c>
      <c r="H338" s="151"/>
      <c r="I338" s="36"/>
    </row>
    <row r="339" spans="1:23" ht="18.75" customHeight="1" x14ac:dyDescent="0.25">
      <c r="A339" s="54"/>
      <c r="B339" s="152" t="s">
        <v>105</v>
      </c>
      <c r="C339" s="153"/>
      <c r="D339" s="11">
        <v>0.372</v>
      </c>
      <c r="E339" s="154">
        <f>G112</f>
        <v>67000</v>
      </c>
      <c r="F339" s="150"/>
      <c r="G339" s="151">
        <f t="shared" ref="G339:G340" si="25">D339*E339</f>
        <v>24924</v>
      </c>
      <c r="H339" s="151"/>
      <c r="I339" s="36"/>
    </row>
    <row r="340" spans="1:23" ht="18.75" customHeight="1" x14ac:dyDescent="0.25">
      <c r="A340" s="54"/>
      <c r="B340" s="152" t="s">
        <v>110</v>
      </c>
      <c r="C340" s="153"/>
      <c r="D340" s="11">
        <v>2</v>
      </c>
      <c r="E340" s="154">
        <f>G113</f>
        <v>5700</v>
      </c>
      <c r="F340" s="150"/>
      <c r="G340" s="151">
        <f t="shared" si="25"/>
        <v>11400</v>
      </c>
      <c r="H340" s="151"/>
      <c r="I340" s="36"/>
    </row>
    <row r="341" spans="1:23" ht="18.75" customHeight="1" x14ac:dyDescent="0.25">
      <c r="A341" s="54"/>
      <c r="B341" s="152"/>
      <c r="C341" s="153"/>
      <c r="D341" s="11"/>
      <c r="E341" s="154"/>
      <c r="F341" s="150"/>
      <c r="G341" s="151"/>
      <c r="H341" s="151"/>
      <c r="I341" s="36"/>
    </row>
    <row r="342" spans="1:23" ht="18.75" customHeight="1" x14ac:dyDescent="0.25">
      <c r="A342" s="54"/>
      <c r="B342" s="147" t="s">
        <v>227</v>
      </c>
      <c r="C342" s="148"/>
      <c r="D342" s="148"/>
      <c r="E342" s="148"/>
      <c r="F342" s="148"/>
      <c r="G342" s="149">
        <f>SUM(G338:H341)</f>
        <v>43824</v>
      </c>
      <c r="H342" s="149"/>
      <c r="I342" s="36"/>
    </row>
    <row r="343" spans="1:23" ht="18.75" customHeight="1" x14ac:dyDescent="0.25">
      <c r="A343" s="54"/>
      <c r="B343" s="103"/>
      <c r="C343" s="18"/>
      <c r="D343" s="18"/>
      <c r="E343" s="18"/>
      <c r="F343" s="18"/>
      <c r="G343" s="19"/>
      <c r="H343" s="20"/>
      <c r="I343" s="36"/>
    </row>
    <row r="344" spans="1:23" ht="18.75" customHeight="1" x14ac:dyDescent="0.25">
      <c r="A344" s="54"/>
      <c r="B344" s="155" t="s">
        <v>90</v>
      </c>
      <c r="C344" s="155"/>
      <c r="D344" s="155"/>
      <c r="E344" s="155"/>
      <c r="F344" s="155"/>
      <c r="G344" s="151">
        <f>(1+$H$30/100)*(1+$H$31/100)*(G335+G342)</f>
        <v>77182.740000000005</v>
      </c>
      <c r="H344" s="151"/>
      <c r="I344" s="36"/>
    </row>
    <row r="345" spans="1:23" ht="18.75" customHeight="1" x14ac:dyDescent="0.25">
      <c r="A345" s="54"/>
      <c r="B345" s="156" t="s">
        <v>239</v>
      </c>
      <c r="C345" s="157"/>
      <c r="D345" s="157"/>
      <c r="E345" s="157"/>
      <c r="F345" s="157"/>
      <c r="G345" s="158">
        <f>ROUNDUP(2*H133*G344/10000,0)*10000</f>
        <v>220000</v>
      </c>
      <c r="H345" s="158"/>
      <c r="I345" s="36"/>
    </row>
    <row r="346" spans="1:23" s="109" customFormat="1" ht="18.75" customHeight="1" x14ac:dyDescent="0.25">
      <c r="A346" s="116"/>
      <c r="B346" s="107"/>
      <c r="C346" s="107"/>
      <c r="D346" s="107"/>
      <c r="E346" s="107"/>
      <c r="F346" s="107"/>
      <c r="G346" s="108"/>
      <c r="H346" s="108"/>
      <c r="I346" s="43"/>
      <c r="K346" s="1"/>
      <c r="L346" s="1"/>
      <c r="M346" s="1"/>
      <c r="N346" s="1"/>
      <c r="O346" s="1"/>
      <c r="P346" s="1"/>
      <c r="Q346" s="1"/>
      <c r="R346" s="1"/>
      <c r="S346" s="1"/>
    </row>
    <row r="347" spans="1:23" ht="18.75" customHeight="1" x14ac:dyDescent="0.25">
      <c r="A347" s="53" t="s">
        <v>200</v>
      </c>
      <c r="B347" s="30" t="s">
        <v>78</v>
      </c>
      <c r="C347" s="31"/>
      <c r="D347" s="31"/>
      <c r="E347" s="31"/>
      <c r="F347" s="31"/>
      <c r="G347" s="32"/>
      <c r="H347" s="31"/>
      <c r="I347" s="33"/>
    </row>
    <row r="348" spans="1:23" s="16" customFormat="1" ht="18.75" customHeight="1" x14ac:dyDescent="0.25">
      <c r="A348" s="55"/>
      <c r="B348" s="165" t="s">
        <v>80</v>
      </c>
      <c r="C348" s="161"/>
      <c r="D348" s="28" t="s">
        <v>84</v>
      </c>
      <c r="E348" s="161" t="s">
        <v>81</v>
      </c>
      <c r="F348" s="161"/>
      <c r="G348" s="161" t="s">
        <v>82</v>
      </c>
      <c r="H348" s="161"/>
      <c r="I348" s="43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8.75" customHeight="1" x14ac:dyDescent="0.25">
      <c r="A349" s="54"/>
      <c r="B349" s="51" t="s">
        <v>83</v>
      </c>
      <c r="C349" s="17"/>
      <c r="D349" s="17"/>
      <c r="E349" s="173"/>
      <c r="F349" s="173"/>
      <c r="G349" s="173"/>
      <c r="H349" s="173"/>
      <c r="I349" s="36"/>
    </row>
    <row r="350" spans="1:23" ht="18.75" customHeight="1" x14ac:dyDescent="0.25">
      <c r="A350" s="54"/>
      <c r="B350" s="163" t="s">
        <v>91</v>
      </c>
      <c r="C350" s="153"/>
      <c r="D350" s="11">
        <v>0.8</v>
      </c>
      <c r="E350" s="172">
        <f>H99</f>
        <v>95000</v>
      </c>
      <c r="F350" s="173"/>
      <c r="G350" s="174">
        <f>D350*E350</f>
        <v>76000</v>
      </c>
      <c r="H350" s="174"/>
      <c r="I350" s="36"/>
    </row>
    <row r="351" spans="1:23" ht="18.75" customHeight="1" x14ac:dyDescent="0.25">
      <c r="A351" s="54"/>
      <c r="B351" s="163" t="s">
        <v>92</v>
      </c>
      <c r="C351" s="153"/>
      <c r="D351" s="11">
        <v>2.4</v>
      </c>
      <c r="E351" s="172">
        <f>H100</f>
        <v>110000</v>
      </c>
      <c r="F351" s="173"/>
      <c r="G351" s="174">
        <f t="shared" ref="G351:G353" si="26">D351*E351</f>
        <v>264000</v>
      </c>
      <c r="H351" s="174"/>
      <c r="I351" s="36"/>
    </row>
    <row r="352" spans="1:23" ht="18.75" customHeight="1" x14ac:dyDescent="0.25">
      <c r="A352" s="54"/>
      <c r="B352" s="163" t="s">
        <v>93</v>
      </c>
      <c r="C352" s="153"/>
      <c r="D352" s="11">
        <v>0.24</v>
      </c>
      <c r="E352" s="172">
        <f>H101</f>
        <v>115000</v>
      </c>
      <c r="F352" s="173"/>
      <c r="G352" s="174">
        <f t="shared" si="26"/>
        <v>27600</v>
      </c>
      <c r="H352" s="174"/>
      <c r="I352" s="36"/>
    </row>
    <row r="353" spans="1:23" ht="18.75" customHeight="1" x14ac:dyDescent="0.25">
      <c r="A353" s="54"/>
      <c r="B353" s="163" t="s">
        <v>94</v>
      </c>
      <c r="C353" s="153"/>
      <c r="D353" s="11">
        <v>7.4999999999999997E-2</v>
      </c>
      <c r="E353" s="172">
        <f>H102</f>
        <v>140000</v>
      </c>
      <c r="F353" s="173"/>
      <c r="G353" s="174">
        <f t="shared" si="26"/>
        <v>10500</v>
      </c>
      <c r="H353" s="174"/>
      <c r="I353" s="36"/>
    </row>
    <row r="354" spans="1:23" ht="18.75" customHeight="1" x14ac:dyDescent="0.25">
      <c r="A354" s="54"/>
      <c r="B354" s="147" t="s">
        <v>85</v>
      </c>
      <c r="C354" s="148"/>
      <c r="D354" s="148"/>
      <c r="E354" s="148"/>
      <c r="F354" s="148"/>
      <c r="G354" s="149">
        <f>SUM(G350:H353)</f>
        <v>378100</v>
      </c>
      <c r="H354" s="149"/>
      <c r="I354" s="36"/>
      <c r="K354" s="109"/>
      <c r="L354" s="109"/>
      <c r="M354" s="109"/>
      <c r="N354" s="109"/>
      <c r="O354" s="109"/>
      <c r="P354" s="109"/>
      <c r="Q354" s="109"/>
      <c r="R354" s="109"/>
      <c r="S354" s="109"/>
    </row>
    <row r="355" spans="1:23" ht="18.75" customHeight="1" x14ac:dyDescent="0.25">
      <c r="A355" s="54"/>
      <c r="B355" s="52"/>
      <c r="C355" s="18"/>
      <c r="D355" s="18"/>
      <c r="E355" s="18"/>
      <c r="F355" s="18"/>
      <c r="G355" s="19"/>
      <c r="H355" s="20"/>
      <c r="I355" s="36"/>
    </row>
    <row r="356" spans="1:23" ht="18.75" customHeight="1" x14ac:dyDescent="0.25">
      <c r="A356" s="54"/>
      <c r="B356" s="51" t="s">
        <v>86</v>
      </c>
      <c r="C356" s="17"/>
      <c r="D356" s="17"/>
      <c r="E356" s="173"/>
      <c r="F356" s="173"/>
      <c r="G356" s="174"/>
      <c r="H356" s="174"/>
      <c r="I356" s="36"/>
    </row>
    <row r="357" spans="1:23" ht="18.75" customHeight="1" x14ac:dyDescent="0.25">
      <c r="A357" s="54"/>
      <c r="B357" s="163" t="s">
        <v>88</v>
      </c>
      <c r="C357" s="153"/>
      <c r="D357" s="11">
        <v>0.03</v>
      </c>
      <c r="E357" s="172">
        <f>G106</f>
        <v>7000000</v>
      </c>
      <c r="F357" s="173"/>
      <c r="G357" s="174">
        <f>D357*E357</f>
        <v>210000</v>
      </c>
      <c r="H357" s="174"/>
      <c r="I357" s="36"/>
    </row>
    <row r="358" spans="1:23" ht="18.75" customHeight="1" x14ac:dyDescent="0.25">
      <c r="A358" s="54"/>
      <c r="B358" s="163" t="s">
        <v>89</v>
      </c>
      <c r="C358" s="153"/>
      <c r="D358" s="11">
        <v>1</v>
      </c>
      <c r="E358" s="172">
        <f>G121</f>
        <v>165000</v>
      </c>
      <c r="F358" s="173"/>
      <c r="G358" s="174">
        <f t="shared" ref="G358:G359" si="27">D358*E358</f>
        <v>165000</v>
      </c>
      <c r="H358" s="174"/>
      <c r="I358" s="36"/>
    </row>
    <row r="359" spans="1:23" ht="18.75" customHeight="1" x14ac:dyDescent="0.25">
      <c r="A359" s="54"/>
      <c r="B359" s="163" t="s">
        <v>87</v>
      </c>
      <c r="C359" s="153"/>
      <c r="D359" s="11">
        <v>0.3</v>
      </c>
      <c r="E359" s="172">
        <f>G109</f>
        <v>15000</v>
      </c>
      <c r="F359" s="173"/>
      <c r="G359" s="174">
        <f t="shared" si="27"/>
        <v>4500</v>
      </c>
      <c r="H359" s="174"/>
      <c r="I359" s="36"/>
    </row>
    <row r="360" spans="1:23" ht="18.75" customHeight="1" x14ac:dyDescent="0.25">
      <c r="A360" s="54"/>
      <c r="B360" s="163"/>
      <c r="C360" s="153"/>
      <c r="D360" s="11"/>
      <c r="E360" s="172"/>
      <c r="F360" s="173"/>
      <c r="G360" s="174"/>
      <c r="H360" s="174"/>
      <c r="I360" s="36"/>
    </row>
    <row r="361" spans="1:23" ht="18.75" customHeight="1" x14ac:dyDescent="0.25">
      <c r="A361" s="54"/>
      <c r="B361" s="147" t="s">
        <v>227</v>
      </c>
      <c r="C361" s="148"/>
      <c r="D361" s="148"/>
      <c r="E361" s="148"/>
      <c r="F361" s="148"/>
      <c r="G361" s="149">
        <f>SUM(G357:H360)</f>
        <v>379500</v>
      </c>
      <c r="H361" s="149"/>
      <c r="I361" s="36"/>
    </row>
    <row r="362" spans="1:23" ht="18.75" customHeight="1" x14ac:dyDescent="0.25">
      <c r="A362" s="54"/>
      <c r="B362" s="52"/>
      <c r="C362" s="18"/>
      <c r="D362" s="18"/>
      <c r="E362" s="18"/>
      <c r="F362" s="18"/>
      <c r="G362" s="19"/>
      <c r="H362" s="20"/>
      <c r="I362" s="36"/>
    </row>
    <row r="363" spans="1:23" ht="18.75" customHeight="1" x14ac:dyDescent="0.25">
      <c r="A363" s="54"/>
      <c r="B363" s="164" t="s">
        <v>90</v>
      </c>
      <c r="C363" s="155"/>
      <c r="D363" s="155"/>
      <c r="E363" s="155"/>
      <c r="F363" s="155"/>
      <c r="G363" s="171">
        <f>(1+$H$29/100)*(1+$H$30/100)*(G354+G361)</f>
        <v>904006.20000000007</v>
      </c>
      <c r="H363" s="171"/>
      <c r="I363" s="36"/>
    </row>
    <row r="364" spans="1:23" ht="18.75" customHeight="1" x14ac:dyDescent="0.25">
      <c r="A364" s="54"/>
      <c r="B364" s="156" t="s">
        <v>240</v>
      </c>
      <c r="C364" s="157"/>
      <c r="D364" s="157"/>
      <c r="E364" s="157"/>
      <c r="F364" s="157"/>
      <c r="G364" s="158">
        <f>ROUNDUP(H127*G363/10000,0)*10000</f>
        <v>660000</v>
      </c>
      <c r="H364" s="158"/>
      <c r="I364" s="36"/>
      <c r="J364" s="25"/>
      <c r="T364" s="16"/>
      <c r="U364" s="16"/>
      <c r="V364" s="16"/>
      <c r="W364" s="16"/>
    </row>
    <row r="365" spans="1:23" ht="18.75" customHeight="1" x14ac:dyDescent="0.25">
      <c r="A365" s="54"/>
      <c r="B365" s="34"/>
      <c r="C365" s="22"/>
      <c r="D365" s="22"/>
      <c r="E365" s="22"/>
      <c r="F365" s="22"/>
      <c r="G365" s="35"/>
      <c r="H365" s="22"/>
      <c r="I365" s="36"/>
    </row>
    <row r="366" spans="1:23" ht="18.75" customHeight="1" x14ac:dyDescent="0.25">
      <c r="A366" s="53" t="s">
        <v>223</v>
      </c>
      <c r="B366" s="30" t="s">
        <v>144</v>
      </c>
      <c r="C366" s="31"/>
      <c r="D366" s="31"/>
      <c r="E366" s="31"/>
      <c r="F366" s="31"/>
      <c r="G366" s="32"/>
      <c r="H366" s="31"/>
      <c r="I366" s="33"/>
      <c r="N366" s="16"/>
      <c r="O366" s="16"/>
    </row>
    <row r="367" spans="1:23" ht="18.75" customHeight="1" x14ac:dyDescent="0.25">
      <c r="A367" s="55"/>
      <c r="B367" s="165" t="s">
        <v>80</v>
      </c>
      <c r="C367" s="161"/>
      <c r="D367" s="28" t="s">
        <v>84</v>
      </c>
      <c r="E367" s="161" t="s">
        <v>81</v>
      </c>
      <c r="F367" s="161"/>
      <c r="G367" s="161" t="s">
        <v>82</v>
      </c>
      <c r="H367" s="161"/>
      <c r="I367" s="43"/>
      <c r="K367" s="16"/>
    </row>
    <row r="368" spans="1:23" ht="18.75" customHeight="1" x14ac:dyDescent="0.25">
      <c r="A368" s="54"/>
      <c r="B368" s="51" t="s">
        <v>83</v>
      </c>
      <c r="C368" s="17"/>
      <c r="D368" s="17"/>
      <c r="E368" s="173"/>
      <c r="F368" s="173"/>
      <c r="G368" s="173"/>
      <c r="H368" s="173"/>
      <c r="I368" s="36"/>
    </row>
    <row r="369" spans="1:19" ht="18.75" customHeight="1" x14ac:dyDescent="0.25">
      <c r="A369" s="54"/>
      <c r="B369" s="163" t="s">
        <v>91</v>
      </c>
      <c r="C369" s="153"/>
      <c r="D369" s="11">
        <v>1.4999999999999999E-2</v>
      </c>
      <c r="E369" s="172">
        <f>E350</f>
        <v>95000</v>
      </c>
      <c r="F369" s="173"/>
      <c r="G369" s="174">
        <f>D369*E369</f>
        <v>1425</v>
      </c>
      <c r="H369" s="174"/>
      <c r="I369" s="36"/>
    </row>
    <row r="370" spans="1:19" ht="18.75" customHeight="1" x14ac:dyDescent="0.25">
      <c r="A370" s="54"/>
      <c r="B370" s="163" t="s">
        <v>92</v>
      </c>
      <c r="C370" s="153"/>
      <c r="D370" s="11">
        <v>0.15</v>
      </c>
      <c r="E370" s="172">
        <f t="shared" ref="E370:E372" si="28">E351</f>
        <v>110000</v>
      </c>
      <c r="F370" s="173"/>
      <c r="G370" s="174">
        <f t="shared" ref="G370:G372" si="29">D370*E370</f>
        <v>16500</v>
      </c>
      <c r="H370" s="174"/>
      <c r="I370" s="36"/>
    </row>
    <row r="371" spans="1:19" ht="18.75" customHeight="1" x14ac:dyDescent="0.25">
      <c r="A371" s="54"/>
      <c r="B371" s="163" t="s">
        <v>93</v>
      </c>
      <c r="C371" s="153"/>
      <c r="D371" s="11">
        <v>1.4999999999999999E-2</v>
      </c>
      <c r="E371" s="172">
        <f t="shared" si="28"/>
        <v>115000</v>
      </c>
      <c r="F371" s="173"/>
      <c r="G371" s="174">
        <f t="shared" si="29"/>
        <v>1725</v>
      </c>
      <c r="H371" s="174"/>
      <c r="I371" s="36"/>
    </row>
    <row r="372" spans="1:19" ht="18.75" customHeight="1" x14ac:dyDescent="0.25">
      <c r="A372" s="54"/>
      <c r="B372" s="163" t="s">
        <v>94</v>
      </c>
      <c r="C372" s="153"/>
      <c r="D372" s="11">
        <v>8.0000000000000004E-4</v>
      </c>
      <c r="E372" s="172">
        <f t="shared" si="28"/>
        <v>140000</v>
      </c>
      <c r="F372" s="173"/>
      <c r="G372" s="174">
        <f t="shared" si="29"/>
        <v>112</v>
      </c>
      <c r="H372" s="174"/>
      <c r="I372" s="36"/>
      <c r="L372" s="16"/>
      <c r="M372" s="16"/>
      <c r="P372" s="16"/>
      <c r="Q372" s="16"/>
      <c r="R372" s="16"/>
      <c r="S372" s="16"/>
    </row>
    <row r="373" spans="1:19" ht="18.75" customHeight="1" x14ac:dyDescent="0.25">
      <c r="A373" s="54"/>
      <c r="B373" s="147" t="s">
        <v>85</v>
      </c>
      <c r="C373" s="148"/>
      <c r="D373" s="148"/>
      <c r="E373" s="148"/>
      <c r="F373" s="148"/>
      <c r="G373" s="149">
        <f>SUM(G369:H372)</f>
        <v>19762</v>
      </c>
      <c r="H373" s="149"/>
      <c r="I373" s="36"/>
    </row>
    <row r="374" spans="1:19" ht="18.75" customHeight="1" x14ac:dyDescent="0.25">
      <c r="A374" s="54"/>
      <c r="B374" s="52"/>
      <c r="C374" s="18"/>
      <c r="D374" s="18"/>
      <c r="E374" s="18"/>
      <c r="F374" s="18"/>
      <c r="G374" s="19"/>
      <c r="H374" s="20"/>
      <c r="I374" s="36"/>
    </row>
    <row r="375" spans="1:19" ht="18.75" customHeight="1" x14ac:dyDescent="0.25">
      <c r="A375" s="54"/>
      <c r="B375" s="51" t="s">
        <v>86</v>
      </c>
      <c r="C375" s="17"/>
      <c r="D375" s="17"/>
      <c r="E375" s="173"/>
      <c r="F375" s="173"/>
      <c r="G375" s="174"/>
      <c r="H375" s="174"/>
      <c r="I375" s="36"/>
    </row>
    <row r="376" spans="1:19" ht="18.75" customHeight="1" x14ac:dyDescent="0.25">
      <c r="A376" s="54"/>
      <c r="B376" s="163" t="s">
        <v>98</v>
      </c>
      <c r="C376" s="153"/>
      <c r="D376" s="11">
        <v>1</v>
      </c>
      <c r="E376" s="172">
        <f>G120</f>
        <v>35000</v>
      </c>
      <c r="F376" s="173"/>
      <c r="G376" s="174">
        <f>D376*E376</f>
        <v>35000</v>
      </c>
      <c r="H376" s="174"/>
      <c r="I376" s="36"/>
    </row>
    <row r="377" spans="1:19" ht="18.75" customHeight="1" x14ac:dyDescent="0.25">
      <c r="A377" s="54"/>
      <c r="B377" s="163"/>
      <c r="C377" s="153"/>
      <c r="D377" s="11"/>
      <c r="E377" s="172"/>
      <c r="F377" s="173"/>
      <c r="G377" s="174"/>
      <c r="H377" s="174"/>
      <c r="I377" s="36"/>
    </row>
    <row r="378" spans="1:19" ht="18.75" customHeight="1" x14ac:dyDescent="0.25">
      <c r="A378" s="54"/>
      <c r="B378" s="163"/>
      <c r="C378" s="153"/>
      <c r="D378" s="11"/>
      <c r="E378" s="172"/>
      <c r="F378" s="173"/>
      <c r="G378" s="174"/>
      <c r="H378" s="174"/>
      <c r="I378" s="36"/>
    </row>
    <row r="379" spans="1:19" ht="18.75" customHeight="1" x14ac:dyDescent="0.25">
      <c r="A379" s="54"/>
      <c r="B379" s="163"/>
      <c r="C379" s="153"/>
      <c r="D379" s="11"/>
      <c r="E379" s="172"/>
      <c r="F379" s="173"/>
      <c r="G379" s="174"/>
      <c r="H379" s="174"/>
      <c r="I379" s="36"/>
    </row>
    <row r="380" spans="1:19" ht="18.75" customHeight="1" x14ac:dyDescent="0.25">
      <c r="A380" s="54"/>
      <c r="B380" s="147" t="s">
        <v>227</v>
      </c>
      <c r="C380" s="148"/>
      <c r="D380" s="148"/>
      <c r="E380" s="148"/>
      <c r="F380" s="148"/>
      <c r="G380" s="149">
        <f>SUM(G376:H379)</f>
        <v>35000</v>
      </c>
      <c r="H380" s="149"/>
      <c r="I380" s="36"/>
    </row>
    <row r="381" spans="1:19" ht="18.75" customHeight="1" x14ac:dyDescent="0.25">
      <c r="A381" s="54"/>
      <c r="B381" s="52"/>
      <c r="C381" s="18"/>
      <c r="D381" s="18"/>
      <c r="E381" s="18"/>
      <c r="F381" s="18"/>
      <c r="G381" s="19"/>
      <c r="H381" s="20"/>
      <c r="I381" s="36"/>
    </row>
    <row r="382" spans="1:19" ht="18.75" customHeight="1" x14ac:dyDescent="0.25">
      <c r="A382" s="54"/>
      <c r="B382" s="164" t="s">
        <v>90</v>
      </c>
      <c r="C382" s="155"/>
      <c r="D382" s="155"/>
      <c r="E382" s="155"/>
      <c r="F382" s="155"/>
      <c r="G382" s="171">
        <f>(1+$H$29/100)*(1+$H$30/100)*(G373+G380)</f>
        <v>65344.75650000001</v>
      </c>
      <c r="H382" s="171"/>
      <c r="I382" s="36"/>
    </row>
    <row r="383" spans="1:19" ht="18.75" customHeight="1" x14ac:dyDescent="0.25">
      <c r="A383" s="54"/>
      <c r="B383" s="156" t="s">
        <v>241</v>
      </c>
      <c r="C383" s="157"/>
      <c r="D383" s="157"/>
      <c r="E383" s="157"/>
      <c r="F383" s="157"/>
      <c r="G383" s="158">
        <f>ROUNDUP(H126*G382/10000,0)*10000</f>
        <v>70000</v>
      </c>
      <c r="H383" s="158"/>
      <c r="I383" s="36"/>
      <c r="J383" s="25"/>
    </row>
    <row r="384" spans="1:19" ht="18.75" customHeight="1" x14ac:dyDescent="0.25">
      <c r="A384" s="54"/>
      <c r="B384" s="34"/>
      <c r="C384" s="22"/>
      <c r="D384" s="22"/>
      <c r="E384" s="22"/>
      <c r="F384" s="22"/>
      <c r="G384" s="35"/>
      <c r="H384" s="22"/>
      <c r="I384" s="36"/>
    </row>
    <row r="385" spans="1:9" ht="18.75" customHeight="1" x14ac:dyDescent="0.25">
      <c r="A385" s="53" t="s">
        <v>224</v>
      </c>
      <c r="B385" s="30" t="s">
        <v>145</v>
      </c>
      <c r="C385" s="31"/>
      <c r="D385" s="31"/>
      <c r="E385" s="31"/>
      <c r="F385" s="31"/>
      <c r="G385" s="32"/>
      <c r="H385" s="31"/>
      <c r="I385" s="33"/>
    </row>
    <row r="386" spans="1:9" ht="18.75" customHeight="1" x14ac:dyDescent="0.25">
      <c r="A386" s="55"/>
      <c r="B386" s="165" t="s">
        <v>80</v>
      </c>
      <c r="C386" s="161"/>
      <c r="D386" s="28" t="s">
        <v>84</v>
      </c>
      <c r="E386" s="161" t="s">
        <v>81</v>
      </c>
      <c r="F386" s="161"/>
      <c r="G386" s="161" t="s">
        <v>82</v>
      </c>
      <c r="H386" s="161"/>
      <c r="I386" s="43"/>
    </row>
    <row r="387" spans="1:9" ht="18.75" customHeight="1" x14ac:dyDescent="0.25">
      <c r="A387" s="54"/>
      <c r="B387" s="51" t="s">
        <v>83</v>
      </c>
      <c r="C387" s="17"/>
      <c r="D387" s="17"/>
      <c r="E387" s="173"/>
      <c r="F387" s="173"/>
      <c r="G387" s="173"/>
      <c r="H387" s="173"/>
      <c r="I387" s="36"/>
    </row>
    <row r="388" spans="1:9" ht="18.75" customHeight="1" x14ac:dyDescent="0.25">
      <c r="A388" s="54"/>
      <c r="B388" s="163" t="s">
        <v>91</v>
      </c>
      <c r="C388" s="153"/>
      <c r="D388" s="11">
        <v>1.4999999999999999E-2</v>
      </c>
      <c r="E388" s="172">
        <f>E369</f>
        <v>95000</v>
      </c>
      <c r="F388" s="173"/>
      <c r="G388" s="174">
        <f>D388*E388</f>
        <v>1425</v>
      </c>
      <c r="H388" s="174"/>
      <c r="I388" s="36"/>
    </row>
    <row r="389" spans="1:9" ht="18.75" customHeight="1" x14ac:dyDescent="0.25">
      <c r="A389" s="54"/>
      <c r="B389" s="163" t="s">
        <v>92</v>
      </c>
      <c r="C389" s="153"/>
      <c r="D389" s="11">
        <v>0.15</v>
      </c>
      <c r="E389" s="172">
        <f t="shared" ref="E389:E391" si="30">E370</f>
        <v>110000</v>
      </c>
      <c r="F389" s="173"/>
      <c r="G389" s="174">
        <f t="shared" ref="G389:G391" si="31">D389*E389</f>
        <v>16500</v>
      </c>
      <c r="H389" s="174"/>
      <c r="I389" s="36"/>
    </row>
    <row r="390" spans="1:9" ht="18.75" customHeight="1" x14ac:dyDescent="0.25">
      <c r="A390" s="54"/>
      <c r="B390" s="163" t="s">
        <v>93</v>
      </c>
      <c r="C390" s="153"/>
      <c r="D390" s="11">
        <v>1.4999999999999999E-2</v>
      </c>
      <c r="E390" s="172">
        <f t="shared" si="30"/>
        <v>115000</v>
      </c>
      <c r="F390" s="173"/>
      <c r="G390" s="174">
        <f t="shared" si="31"/>
        <v>1725</v>
      </c>
      <c r="H390" s="174"/>
      <c r="I390" s="36"/>
    </row>
    <row r="391" spans="1:9" ht="18.75" customHeight="1" x14ac:dyDescent="0.25">
      <c r="A391" s="54"/>
      <c r="B391" s="163" t="s">
        <v>94</v>
      </c>
      <c r="C391" s="153"/>
      <c r="D391" s="11">
        <v>8.0000000000000004E-4</v>
      </c>
      <c r="E391" s="172">
        <f t="shared" si="30"/>
        <v>140000</v>
      </c>
      <c r="F391" s="173"/>
      <c r="G391" s="174">
        <f t="shared" si="31"/>
        <v>112</v>
      </c>
      <c r="H391" s="174"/>
      <c r="I391" s="36"/>
    </row>
    <row r="392" spans="1:9" ht="18.75" customHeight="1" x14ac:dyDescent="0.25">
      <c r="A392" s="54"/>
      <c r="B392" s="147" t="s">
        <v>85</v>
      </c>
      <c r="C392" s="148"/>
      <c r="D392" s="148"/>
      <c r="E392" s="148"/>
      <c r="F392" s="148"/>
      <c r="G392" s="149">
        <f>SUM(G388:H391)</f>
        <v>19762</v>
      </c>
      <c r="H392" s="149"/>
      <c r="I392" s="36"/>
    </row>
    <row r="393" spans="1:9" ht="18.75" customHeight="1" x14ac:dyDescent="0.25">
      <c r="A393" s="54"/>
      <c r="B393" s="52"/>
      <c r="C393" s="18"/>
      <c r="D393" s="18"/>
      <c r="E393" s="18"/>
      <c r="F393" s="18"/>
      <c r="G393" s="19"/>
      <c r="H393" s="20"/>
      <c r="I393" s="36"/>
    </row>
    <row r="394" spans="1:9" ht="18.75" customHeight="1" x14ac:dyDescent="0.25">
      <c r="A394" s="54"/>
      <c r="B394" s="51" t="s">
        <v>86</v>
      </c>
      <c r="C394" s="17"/>
      <c r="D394" s="17"/>
      <c r="E394" s="173"/>
      <c r="F394" s="173"/>
      <c r="G394" s="174"/>
      <c r="H394" s="174"/>
      <c r="I394" s="36"/>
    </row>
    <row r="395" spans="1:9" ht="18.75" customHeight="1" x14ac:dyDescent="0.25">
      <c r="A395" s="54"/>
      <c r="B395" s="163" t="s">
        <v>99</v>
      </c>
      <c r="C395" s="153"/>
      <c r="D395" s="11">
        <v>1</v>
      </c>
      <c r="E395" s="172">
        <f>G122</f>
        <v>25000</v>
      </c>
      <c r="F395" s="173"/>
      <c r="G395" s="174">
        <f>D395*E395</f>
        <v>25000</v>
      </c>
      <c r="H395" s="174"/>
      <c r="I395" s="36"/>
    </row>
    <row r="396" spans="1:9" ht="18.75" customHeight="1" x14ac:dyDescent="0.25">
      <c r="A396" s="54"/>
      <c r="B396" s="163"/>
      <c r="C396" s="153"/>
      <c r="D396" s="11"/>
      <c r="E396" s="172"/>
      <c r="F396" s="173"/>
      <c r="G396" s="174"/>
      <c r="H396" s="174"/>
      <c r="I396" s="36"/>
    </row>
    <row r="397" spans="1:9" ht="18.75" customHeight="1" x14ac:dyDescent="0.25">
      <c r="A397" s="54"/>
      <c r="B397" s="163"/>
      <c r="C397" s="153"/>
      <c r="D397" s="11"/>
      <c r="E397" s="172"/>
      <c r="F397" s="173"/>
      <c r="G397" s="174"/>
      <c r="H397" s="174"/>
      <c r="I397" s="36"/>
    </row>
    <row r="398" spans="1:9" ht="18.75" customHeight="1" x14ac:dyDescent="0.25">
      <c r="A398" s="54"/>
      <c r="B398" s="163"/>
      <c r="C398" s="153"/>
      <c r="D398" s="11"/>
      <c r="E398" s="172"/>
      <c r="F398" s="173"/>
      <c r="G398" s="174"/>
      <c r="H398" s="174"/>
      <c r="I398" s="36"/>
    </row>
    <row r="399" spans="1:9" ht="18.75" customHeight="1" x14ac:dyDescent="0.25">
      <c r="A399" s="54"/>
      <c r="B399" s="147" t="s">
        <v>227</v>
      </c>
      <c r="C399" s="148"/>
      <c r="D399" s="148"/>
      <c r="E399" s="148"/>
      <c r="F399" s="148"/>
      <c r="G399" s="149">
        <f>SUM(G395:H398)</f>
        <v>25000</v>
      </c>
      <c r="H399" s="149"/>
      <c r="I399" s="36"/>
    </row>
    <row r="400" spans="1:9" ht="18.75" customHeight="1" x14ac:dyDescent="0.25">
      <c r="A400" s="54"/>
      <c r="B400" s="52"/>
      <c r="C400" s="18"/>
      <c r="D400" s="18"/>
      <c r="E400" s="18"/>
      <c r="F400" s="18"/>
      <c r="G400" s="19"/>
      <c r="H400" s="20"/>
      <c r="I400" s="36"/>
    </row>
    <row r="401" spans="1:9" ht="18.75" customHeight="1" x14ac:dyDescent="0.25">
      <c r="A401" s="54"/>
      <c r="B401" s="164" t="s">
        <v>90</v>
      </c>
      <c r="C401" s="155"/>
      <c r="D401" s="155"/>
      <c r="E401" s="155"/>
      <c r="F401" s="155"/>
      <c r="G401" s="171">
        <f>(1+$H$29/100)*(1+$H$30/100)*(G392+G399)</f>
        <v>53412.256500000003</v>
      </c>
      <c r="H401" s="171"/>
      <c r="I401" s="36"/>
    </row>
    <row r="402" spans="1:9" ht="18.75" customHeight="1" x14ac:dyDescent="0.25">
      <c r="A402" s="54"/>
      <c r="B402" s="156" t="s">
        <v>242</v>
      </c>
      <c r="C402" s="157"/>
      <c r="D402" s="157"/>
      <c r="E402" s="157"/>
      <c r="F402" s="157"/>
      <c r="G402" s="158">
        <f>ROUNDUP(2*H126*G401/10000,0)*10000</f>
        <v>110000</v>
      </c>
      <c r="H402" s="158"/>
      <c r="I402" s="36"/>
    </row>
    <row r="403" spans="1:9" ht="18.75" customHeight="1" x14ac:dyDescent="0.25">
      <c r="A403" s="54"/>
      <c r="B403" s="34"/>
      <c r="C403" s="22"/>
      <c r="D403" s="22"/>
      <c r="E403" s="22"/>
      <c r="F403" s="22"/>
      <c r="G403" s="35"/>
      <c r="H403" s="22"/>
      <c r="I403" s="36"/>
    </row>
    <row r="404" spans="1:9" ht="18.75" customHeight="1" x14ac:dyDescent="0.25">
      <c r="A404" s="53" t="s">
        <v>225</v>
      </c>
      <c r="B404" s="30" t="s">
        <v>102</v>
      </c>
      <c r="C404" s="31"/>
      <c r="D404" s="31"/>
      <c r="E404" s="31"/>
      <c r="F404" s="31"/>
      <c r="G404" s="32"/>
      <c r="H404" s="31"/>
      <c r="I404" s="33"/>
    </row>
    <row r="405" spans="1:9" ht="18.75" customHeight="1" x14ac:dyDescent="0.25">
      <c r="A405" s="55"/>
      <c r="B405" s="165" t="s">
        <v>80</v>
      </c>
      <c r="C405" s="161"/>
      <c r="D405" s="28" t="s">
        <v>84</v>
      </c>
      <c r="E405" s="161" t="s">
        <v>81</v>
      </c>
      <c r="F405" s="161"/>
      <c r="G405" s="161" t="s">
        <v>82</v>
      </c>
      <c r="H405" s="161"/>
      <c r="I405" s="43"/>
    </row>
    <row r="406" spans="1:9" ht="18.75" customHeight="1" x14ac:dyDescent="0.25">
      <c r="A406" s="54"/>
      <c r="B406" s="51" t="s">
        <v>83</v>
      </c>
      <c r="C406" s="17"/>
      <c r="D406" s="17"/>
      <c r="E406" s="173"/>
      <c r="F406" s="173"/>
      <c r="G406" s="173"/>
      <c r="H406" s="173"/>
      <c r="I406" s="36"/>
    </row>
    <row r="407" spans="1:9" ht="18.75" customHeight="1" x14ac:dyDescent="0.25">
      <c r="A407" s="54"/>
      <c r="B407" s="163" t="s">
        <v>91</v>
      </c>
      <c r="C407" s="153"/>
      <c r="D407" s="11">
        <v>0.16</v>
      </c>
      <c r="E407" s="172">
        <f>E388</f>
        <v>95000</v>
      </c>
      <c r="F407" s="173"/>
      <c r="G407" s="174">
        <f>D407*E407</f>
        <v>15200</v>
      </c>
      <c r="H407" s="174"/>
      <c r="I407" s="36"/>
    </row>
    <row r="408" spans="1:9" ht="18.75" customHeight="1" x14ac:dyDescent="0.25">
      <c r="A408" s="54"/>
      <c r="B408" s="163" t="s">
        <v>92</v>
      </c>
      <c r="C408" s="153"/>
      <c r="D408" s="11">
        <v>7.4999999999999997E-2</v>
      </c>
      <c r="E408" s="172">
        <f t="shared" ref="E408:E410" si="32">E389</f>
        <v>110000</v>
      </c>
      <c r="F408" s="173"/>
      <c r="G408" s="174">
        <f t="shared" ref="G408:G410" si="33">D408*E408</f>
        <v>8250</v>
      </c>
      <c r="H408" s="174"/>
      <c r="I408" s="36"/>
    </row>
    <row r="409" spans="1:9" ht="18.75" customHeight="1" x14ac:dyDescent="0.25">
      <c r="A409" s="54"/>
      <c r="B409" s="163" t="s">
        <v>93</v>
      </c>
      <c r="C409" s="153"/>
      <c r="D409" s="11">
        <v>1.6E-2</v>
      </c>
      <c r="E409" s="172">
        <f t="shared" si="32"/>
        <v>115000</v>
      </c>
      <c r="F409" s="173"/>
      <c r="G409" s="174">
        <f t="shared" si="33"/>
        <v>1840</v>
      </c>
      <c r="H409" s="174"/>
      <c r="I409" s="36"/>
    </row>
    <row r="410" spans="1:9" ht="18.75" customHeight="1" x14ac:dyDescent="0.25">
      <c r="A410" s="54"/>
      <c r="B410" s="163" t="s">
        <v>94</v>
      </c>
      <c r="C410" s="153"/>
      <c r="D410" s="11">
        <v>3.0000000000000001E-3</v>
      </c>
      <c r="E410" s="172">
        <f t="shared" si="32"/>
        <v>140000</v>
      </c>
      <c r="F410" s="173"/>
      <c r="G410" s="174">
        <f t="shared" si="33"/>
        <v>420</v>
      </c>
      <c r="H410" s="174"/>
      <c r="I410" s="36"/>
    </row>
    <row r="411" spans="1:9" ht="18.75" customHeight="1" x14ac:dyDescent="0.25">
      <c r="A411" s="54"/>
      <c r="B411" s="147" t="s">
        <v>85</v>
      </c>
      <c r="C411" s="148"/>
      <c r="D411" s="148"/>
      <c r="E411" s="148"/>
      <c r="F411" s="148"/>
      <c r="G411" s="149">
        <f>SUM(G407:H410)</f>
        <v>25710</v>
      </c>
      <c r="H411" s="149"/>
      <c r="I411" s="36"/>
    </row>
    <row r="412" spans="1:9" ht="18.75" customHeight="1" x14ac:dyDescent="0.25">
      <c r="A412" s="54"/>
      <c r="B412" s="52"/>
      <c r="C412" s="18"/>
      <c r="D412" s="18"/>
      <c r="E412" s="18"/>
      <c r="F412" s="18"/>
      <c r="G412" s="19"/>
      <c r="H412" s="20"/>
      <c r="I412" s="36"/>
    </row>
    <row r="413" spans="1:9" ht="18.75" customHeight="1" x14ac:dyDescent="0.25">
      <c r="A413" s="54"/>
      <c r="B413" s="51" t="s">
        <v>86</v>
      </c>
      <c r="C413" s="17"/>
      <c r="D413" s="17"/>
      <c r="E413" s="173"/>
      <c r="F413" s="173"/>
      <c r="G413" s="174"/>
      <c r="H413" s="174"/>
      <c r="I413" s="36"/>
    </row>
    <row r="414" spans="1:9" ht="18.75" customHeight="1" x14ac:dyDescent="0.25">
      <c r="A414" s="54"/>
      <c r="B414" s="163" t="s">
        <v>104</v>
      </c>
      <c r="C414" s="153"/>
      <c r="D414" s="11">
        <v>0.15</v>
      </c>
      <c r="E414" s="172">
        <f>G111</f>
        <v>50000</v>
      </c>
      <c r="F414" s="173"/>
      <c r="G414" s="174">
        <f>D414*E414</f>
        <v>7500</v>
      </c>
      <c r="H414" s="174"/>
      <c r="I414" s="36"/>
    </row>
    <row r="415" spans="1:9" ht="18.75" customHeight="1" x14ac:dyDescent="0.25">
      <c r="A415" s="54"/>
      <c r="B415" s="163" t="s">
        <v>105</v>
      </c>
      <c r="C415" s="153"/>
      <c r="D415" s="11">
        <v>0.372</v>
      </c>
      <c r="E415" s="172">
        <f>G112</f>
        <v>67000</v>
      </c>
      <c r="F415" s="173"/>
      <c r="G415" s="174">
        <f t="shared" ref="G415:G416" si="34">D415*E415</f>
        <v>24924</v>
      </c>
      <c r="H415" s="174"/>
      <c r="I415" s="36"/>
    </row>
    <row r="416" spans="1:9" ht="18.75" customHeight="1" x14ac:dyDescent="0.25">
      <c r="A416" s="54"/>
      <c r="B416" s="163" t="s">
        <v>110</v>
      </c>
      <c r="C416" s="153"/>
      <c r="D416" s="11">
        <v>2</v>
      </c>
      <c r="E416" s="172">
        <f>G113</f>
        <v>5700</v>
      </c>
      <c r="F416" s="173"/>
      <c r="G416" s="174">
        <f t="shared" si="34"/>
        <v>11400</v>
      </c>
      <c r="H416" s="174"/>
      <c r="I416" s="36"/>
    </row>
    <row r="417" spans="1:9" ht="18.75" customHeight="1" x14ac:dyDescent="0.25">
      <c r="A417" s="54"/>
      <c r="B417" s="163"/>
      <c r="C417" s="153"/>
      <c r="D417" s="11"/>
      <c r="E417" s="172"/>
      <c r="F417" s="173"/>
      <c r="G417" s="174"/>
      <c r="H417" s="174"/>
      <c r="I417" s="36"/>
    </row>
    <row r="418" spans="1:9" ht="18.75" customHeight="1" x14ac:dyDescent="0.25">
      <c r="A418" s="54"/>
      <c r="B418" s="147" t="s">
        <v>227</v>
      </c>
      <c r="C418" s="148"/>
      <c r="D418" s="148"/>
      <c r="E418" s="148"/>
      <c r="F418" s="148"/>
      <c r="G418" s="149">
        <f>SUM(G414:H417)</f>
        <v>43824</v>
      </c>
      <c r="H418" s="149"/>
      <c r="I418" s="36"/>
    </row>
    <row r="419" spans="1:9" ht="18.75" customHeight="1" x14ac:dyDescent="0.25">
      <c r="A419" s="54"/>
      <c r="B419" s="52"/>
      <c r="C419" s="18"/>
      <c r="D419" s="18"/>
      <c r="E419" s="18"/>
      <c r="F419" s="18"/>
      <c r="G419" s="19"/>
      <c r="H419" s="20"/>
      <c r="I419" s="36"/>
    </row>
    <row r="420" spans="1:9" ht="18.75" customHeight="1" x14ac:dyDescent="0.25">
      <c r="A420" s="54"/>
      <c r="B420" s="164" t="s">
        <v>90</v>
      </c>
      <c r="C420" s="155"/>
      <c r="D420" s="155"/>
      <c r="E420" s="155"/>
      <c r="F420" s="155"/>
      <c r="G420" s="171">
        <f>(1+$H$29/100)*(1+$H$30/100)*(G411+G418)</f>
        <v>82971.445500000016</v>
      </c>
      <c r="H420" s="171"/>
      <c r="I420" s="36"/>
    </row>
    <row r="421" spans="1:9" ht="18.75" customHeight="1" x14ac:dyDescent="0.25">
      <c r="A421" s="54"/>
      <c r="B421" s="156" t="s">
        <v>243</v>
      </c>
      <c r="C421" s="157"/>
      <c r="D421" s="157"/>
      <c r="E421" s="157"/>
      <c r="F421" s="157"/>
      <c r="G421" s="158">
        <f>ROUNDUP(2*H127*G420/10000,0)*10000</f>
        <v>120000</v>
      </c>
      <c r="H421" s="158"/>
      <c r="I421" s="36"/>
    </row>
    <row r="422" spans="1:9" ht="18.75" customHeight="1" x14ac:dyDescent="0.25">
      <c r="A422" s="54"/>
      <c r="B422" s="34"/>
      <c r="C422" s="22"/>
      <c r="D422" s="22"/>
      <c r="E422" s="22"/>
      <c r="F422" s="22"/>
      <c r="G422" s="35"/>
      <c r="H422" s="22"/>
      <c r="I422" s="36"/>
    </row>
    <row r="423" spans="1:9" ht="18.75" customHeight="1" x14ac:dyDescent="0.25">
      <c r="A423" s="98" t="s">
        <v>226</v>
      </c>
      <c r="B423" s="105" t="s">
        <v>201</v>
      </c>
      <c r="I423" s="36"/>
    </row>
    <row r="424" spans="1:9" ht="18.75" customHeight="1" x14ac:dyDescent="0.25">
      <c r="A424" s="98"/>
      <c r="B424" s="161" t="s">
        <v>80</v>
      </c>
      <c r="C424" s="161"/>
      <c r="D424" s="94" t="s">
        <v>84</v>
      </c>
      <c r="E424" s="161" t="s">
        <v>81</v>
      </c>
      <c r="F424" s="161"/>
      <c r="G424" s="161" t="s">
        <v>82</v>
      </c>
      <c r="H424" s="161"/>
      <c r="I424" s="36"/>
    </row>
    <row r="425" spans="1:9" ht="18.75" customHeight="1" x14ac:dyDescent="0.25">
      <c r="A425" s="54"/>
      <c r="B425" s="102" t="s">
        <v>83</v>
      </c>
      <c r="C425" s="17"/>
      <c r="D425" s="17"/>
      <c r="E425" s="150"/>
      <c r="F425" s="150"/>
      <c r="G425" s="150"/>
      <c r="H425" s="150"/>
      <c r="I425" s="36"/>
    </row>
    <row r="426" spans="1:9" ht="18.75" customHeight="1" x14ac:dyDescent="0.25">
      <c r="A426" s="54"/>
      <c r="B426" s="152" t="s">
        <v>91</v>
      </c>
      <c r="C426" s="153"/>
      <c r="D426" s="11">
        <v>0.16</v>
      </c>
      <c r="E426" s="154">
        <f>E407</f>
        <v>95000</v>
      </c>
      <c r="F426" s="150"/>
      <c r="G426" s="151">
        <f>D426*E426</f>
        <v>15200</v>
      </c>
      <c r="H426" s="151"/>
      <c r="I426" s="36"/>
    </row>
    <row r="427" spans="1:9" ht="18.75" customHeight="1" x14ac:dyDescent="0.25">
      <c r="A427" s="54"/>
      <c r="B427" s="152" t="s">
        <v>92</v>
      </c>
      <c r="C427" s="153"/>
      <c r="D427" s="11">
        <v>7.4999999999999997E-2</v>
      </c>
      <c r="E427" s="154">
        <f t="shared" ref="E427:E429" si="35">E408</f>
        <v>110000</v>
      </c>
      <c r="F427" s="150"/>
      <c r="G427" s="151">
        <f t="shared" ref="G427:G429" si="36">D427*E427</f>
        <v>8250</v>
      </c>
      <c r="H427" s="151"/>
      <c r="I427" s="36"/>
    </row>
    <row r="428" spans="1:9" ht="18.75" customHeight="1" x14ac:dyDescent="0.25">
      <c r="A428" s="54"/>
      <c r="B428" s="152" t="s">
        <v>93</v>
      </c>
      <c r="C428" s="153"/>
      <c r="D428" s="11">
        <v>1.6E-2</v>
      </c>
      <c r="E428" s="154">
        <f t="shared" si="35"/>
        <v>115000</v>
      </c>
      <c r="F428" s="150"/>
      <c r="G428" s="151">
        <f t="shared" si="36"/>
        <v>1840</v>
      </c>
      <c r="H428" s="151"/>
      <c r="I428" s="36"/>
    </row>
    <row r="429" spans="1:9" ht="18.75" customHeight="1" x14ac:dyDescent="0.25">
      <c r="A429" s="54"/>
      <c r="B429" s="152" t="s">
        <v>94</v>
      </c>
      <c r="C429" s="153"/>
      <c r="D429" s="11">
        <v>3.0000000000000001E-3</v>
      </c>
      <c r="E429" s="154">
        <f t="shared" si="35"/>
        <v>140000</v>
      </c>
      <c r="F429" s="150"/>
      <c r="G429" s="151">
        <f t="shared" si="36"/>
        <v>420</v>
      </c>
      <c r="H429" s="151"/>
      <c r="I429" s="36"/>
    </row>
    <row r="430" spans="1:9" ht="18.75" customHeight="1" x14ac:dyDescent="0.25">
      <c r="A430" s="54"/>
      <c r="B430" s="148" t="s">
        <v>85</v>
      </c>
      <c r="C430" s="148"/>
      <c r="D430" s="148"/>
      <c r="E430" s="148"/>
      <c r="F430" s="148"/>
      <c r="G430" s="149">
        <f>SUM(G426:H429)</f>
        <v>25710</v>
      </c>
      <c r="H430" s="149"/>
      <c r="I430" s="36"/>
    </row>
    <row r="431" spans="1:9" ht="18.75" customHeight="1" x14ac:dyDescent="0.25">
      <c r="A431" s="54"/>
      <c r="B431" s="103"/>
      <c r="C431" s="18"/>
      <c r="D431" s="18"/>
      <c r="E431" s="18"/>
      <c r="F431" s="18"/>
      <c r="G431" s="19"/>
      <c r="H431" s="20"/>
      <c r="I431" s="36"/>
    </row>
    <row r="432" spans="1:9" ht="18.75" customHeight="1" x14ac:dyDescent="0.25">
      <c r="A432" s="54"/>
      <c r="B432" s="102" t="s">
        <v>86</v>
      </c>
      <c r="C432" s="17"/>
      <c r="D432" s="17"/>
      <c r="E432" s="150"/>
      <c r="F432" s="150"/>
      <c r="G432" s="151"/>
      <c r="H432" s="151"/>
      <c r="I432" s="36"/>
    </row>
    <row r="433" spans="1:10" ht="18.75" customHeight="1" x14ac:dyDescent="0.25">
      <c r="A433" s="54"/>
      <c r="B433" s="152" t="s">
        <v>104</v>
      </c>
      <c r="C433" s="153"/>
      <c r="D433" s="11">
        <v>0.15</v>
      </c>
      <c r="E433" s="154">
        <f>E414</f>
        <v>50000</v>
      </c>
      <c r="F433" s="150"/>
      <c r="G433" s="151">
        <f>D433*E433</f>
        <v>7500</v>
      </c>
      <c r="H433" s="151"/>
      <c r="I433" s="36"/>
    </row>
    <row r="434" spans="1:10" ht="18.75" customHeight="1" x14ac:dyDescent="0.25">
      <c r="A434" s="54"/>
      <c r="B434" s="152" t="s">
        <v>105</v>
      </c>
      <c r="C434" s="153"/>
      <c r="D434" s="11">
        <v>0.372</v>
      </c>
      <c r="E434" s="154">
        <f t="shared" ref="E434:E435" si="37">E415</f>
        <v>67000</v>
      </c>
      <c r="F434" s="150"/>
      <c r="G434" s="151">
        <f t="shared" ref="G434:G435" si="38">D434*E434</f>
        <v>24924</v>
      </c>
      <c r="H434" s="151"/>
      <c r="I434" s="36"/>
    </row>
    <row r="435" spans="1:10" ht="18.75" customHeight="1" x14ac:dyDescent="0.25">
      <c r="A435" s="54"/>
      <c r="B435" s="152" t="s">
        <v>110</v>
      </c>
      <c r="C435" s="153"/>
      <c r="D435" s="11">
        <v>2</v>
      </c>
      <c r="E435" s="154">
        <f t="shared" si="37"/>
        <v>5700</v>
      </c>
      <c r="F435" s="150"/>
      <c r="G435" s="151">
        <f t="shared" si="38"/>
        <v>11400</v>
      </c>
      <c r="H435" s="151"/>
      <c r="I435" s="36"/>
    </row>
    <row r="436" spans="1:10" ht="18.75" customHeight="1" x14ac:dyDescent="0.25">
      <c r="A436" s="54"/>
      <c r="B436" s="152"/>
      <c r="C436" s="153"/>
      <c r="D436" s="11"/>
      <c r="E436" s="154"/>
      <c r="F436" s="150"/>
      <c r="G436" s="151"/>
      <c r="H436" s="151"/>
      <c r="I436" s="36"/>
    </row>
    <row r="437" spans="1:10" ht="18.75" customHeight="1" x14ac:dyDescent="0.25">
      <c r="A437" s="54"/>
      <c r="B437" s="147" t="s">
        <v>227</v>
      </c>
      <c r="C437" s="148"/>
      <c r="D437" s="148"/>
      <c r="E437" s="148"/>
      <c r="F437" s="148"/>
      <c r="G437" s="149">
        <f>SUM(G433:H436)</f>
        <v>43824</v>
      </c>
      <c r="H437" s="149"/>
      <c r="I437" s="36"/>
    </row>
    <row r="438" spans="1:10" ht="18.75" customHeight="1" x14ac:dyDescent="0.25">
      <c r="A438" s="54"/>
      <c r="B438" s="103"/>
      <c r="C438" s="18"/>
      <c r="D438" s="18"/>
      <c r="E438" s="18"/>
      <c r="F438" s="18"/>
      <c r="G438" s="19"/>
      <c r="H438" s="20"/>
      <c r="I438" s="36"/>
    </row>
    <row r="439" spans="1:10" ht="18.75" customHeight="1" x14ac:dyDescent="0.25">
      <c r="A439" s="54"/>
      <c r="B439" s="155" t="s">
        <v>90</v>
      </c>
      <c r="C439" s="155"/>
      <c r="D439" s="155"/>
      <c r="E439" s="155"/>
      <c r="F439" s="155"/>
      <c r="G439" s="151">
        <f>(1+$H$30/100)*(1+$H$31/100)*(G430+G437)</f>
        <v>77182.740000000005</v>
      </c>
      <c r="H439" s="151"/>
      <c r="I439" s="36"/>
    </row>
    <row r="440" spans="1:10" ht="18.75" customHeight="1" x14ac:dyDescent="0.25">
      <c r="A440" s="54"/>
      <c r="B440" s="157" t="s">
        <v>244</v>
      </c>
      <c r="C440" s="157"/>
      <c r="D440" s="157"/>
      <c r="E440" s="157"/>
      <c r="F440" s="157"/>
      <c r="G440" s="158">
        <f>ROUNDUP(H153*G439/10000,0)*10000</f>
        <v>230000</v>
      </c>
      <c r="H440" s="158"/>
      <c r="I440" s="36"/>
      <c r="J440" s="16"/>
    </row>
    <row r="441" spans="1:10" ht="18.75" customHeight="1" x14ac:dyDescent="0.25">
      <c r="A441" s="54"/>
      <c r="B441" s="34"/>
      <c r="C441" s="22"/>
      <c r="D441" s="22"/>
      <c r="E441" s="22"/>
      <c r="F441" s="22"/>
      <c r="G441" s="35"/>
      <c r="H441" s="22"/>
      <c r="I441" s="36"/>
    </row>
    <row r="442" spans="1:10" ht="18.75" customHeight="1" x14ac:dyDescent="0.25">
      <c r="A442" s="56"/>
      <c r="B442" s="44"/>
      <c r="C442" s="45"/>
      <c r="D442" s="45"/>
      <c r="E442" s="45"/>
      <c r="F442" s="45"/>
      <c r="G442" s="46"/>
      <c r="H442" s="45"/>
      <c r="I442" s="47"/>
    </row>
  </sheetData>
  <mergeCells count="643">
    <mergeCell ref="L22:S22"/>
    <mergeCell ref="B1:F1"/>
    <mergeCell ref="C87:D87"/>
    <mergeCell ref="E87:F87"/>
    <mergeCell ref="G87:H87"/>
    <mergeCell ref="H99:I99"/>
    <mergeCell ref="H100:I100"/>
    <mergeCell ref="L1:P1"/>
    <mergeCell ref="R24:S24"/>
    <mergeCell ref="R25:S25"/>
    <mergeCell ref="R29:S29"/>
    <mergeCell ref="R30:S30"/>
    <mergeCell ref="R31:S31"/>
    <mergeCell ref="R32:S32"/>
    <mergeCell ref="R26:S26"/>
    <mergeCell ref="R54:S54"/>
    <mergeCell ref="R55:S55"/>
    <mergeCell ref="R56:S56"/>
    <mergeCell ref="R57:S57"/>
    <mergeCell ref="R58:S58"/>
    <mergeCell ref="R59:S59"/>
    <mergeCell ref="C92:D92"/>
    <mergeCell ref="G52:H52"/>
    <mergeCell ref="R60:S60"/>
    <mergeCell ref="G348:H348"/>
    <mergeCell ref="G349:H349"/>
    <mergeCell ref="G350:H350"/>
    <mergeCell ref="G351:H351"/>
    <mergeCell ref="G352:H352"/>
    <mergeCell ref="G353:H353"/>
    <mergeCell ref="B348:C348"/>
    <mergeCell ref="E348:F348"/>
    <mergeCell ref="E349:F349"/>
    <mergeCell ref="B350:C350"/>
    <mergeCell ref="B351:C351"/>
    <mergeCell ref="B352:C352"/>
    <mergeCell ref="B353:C353"/>
    <mergeCell ref="E350:F350"/>
    <mergeCell ref="E351:F351"/>
    <mergeCell ref="E352:F352"/>
    <mergeCell ref="E353:F353"/>
    <mergeCell ref="G358:H358"/>
    <mergeCell ref="E359:F359"/>
    <mergeCell ref="G359:H359"/>
    <mergeCell ref="E360:F360"/>
    <mergeCell ref="G360:H360"/>
    <mergeCell ref="B354:F354"/>
    <mergeCell ref="G354:H354"/>
    <mergeCell ref="E356:F356"/>
    <mergeCell ref="G356:H356"/>
    <mergeCell ref="E357:F357"/>
    <mergeCell ref="G357:H357"/>
    <mergeCell ref="B357:C357"/>
    <mergeCell ref="B358:C358"/>
    <mergeCell ref="B359:C359"/>
    <mergeCell ref="B360:C360"/>
    <mergeCell ref="E358:F358"/>
    <mergeCell ref="B367:C367"/>
    <mergeCell ref="E367:F367"/>
    <mergeCell ref="G367:H367"/>
    <mergeCell ref="G363:H363"/>
    <mergeCell ref="G364:H364"/>
    <mergeCell ref="B363:F363"/>
    <mergeCell ref="B364:F364"/>
    <mergeCell ref="B361:F361"/>
    <mergeCell ref="G361:H361"/>
    <mergeCell ref="B370:C370"/>
    <mergeCell ref="E370:F370"/>
    <mergeCell ref="G370:H370"/>
    <mergeCell ref="B371:C371"/>
    <mergeCell ref="E371:F371"/>
    <mergeCell ref="G371:H371"/>
    <mergeCell ref="E368:F368"/>
    <mergeCell ref="G368:H368"/>
    <mergeCell ref="B369:C369"/>
    <mergeCell ref="E369:F369"/>
    <mergeCell ref="G369:H369"/>
    <mergeCell ref="E375:F375"/>
    <mergeCell ref="G375:H375"/>
    <mergeCell ref="B376:C376"/>
    <mergeCell ref="E376:F376"/>
    <mergeCell ref="G376:H376"/>
    <mergeCell ref="B372:C372"/>
    <mergeCell ref="E372:F372"/>
    <mergeCell ref="G372:H372"/>
    <mergeCell ref="B373:F373"/>
    <mergeCell ref="G373:H373"/>
    <mergeCell ref="B379:C379"/>
    <mergeCell ref="E379:F379"/>
    <mergeCell ref="G379:H379"/>
    <mergeCell ref="B380:F380"/>
    <mergeCell ref="G380:H380"/>
    <mergeCell ref="B377:C377"/>
    <mergeCell ref="E377:F377"/>
    <mergeCell ref="G377:H377"/>
    <mergeCell ref="B378:C378"/>
    <mergeCell ref="E378:F378"/>
    <mergeCell ref="G378:H378"/>
    <mergeCell ref="E387:F387"/>
    <mergeCell ref="G387:H387"/>
    <mergeCell ref="B388:C388"/>
    <mergeCell ref="E388:F388"/>
    <mergeCell ref="G388:H388"/>
    <mergeCell ref="B382:F382"/>
    <mergeCell ref="G382:H382"/>
    <mergeCell ref="B383:F383"/>
    <mergeCell ref="G383:H383"/>
    <mergeCell ref="B386:C386"/>
    <mergeCell ref="E386:F386"/>
    <mergeCell ref="G386:H386"/>
    <mergeCell ref="B391:C391"/>
    <mergeCell ref="E391:F391"/>
    <mergeCell ref="G391:H391"/>
    <mergeCell ref="B392:F392"/>
    <mergeCell ref="G392:H392"/>
    <mergeCell ref="B389:C389"/>
    <mergeCell ref="E389:F389"/>
    <mergeCell ref="G389:H389"/>
    <mergeCell ref="B390:C390"/>
    <mergeCell ref="E390:F390"/>
    <mergeCell ref="G390:H390"/>
    <mergeCell ref="B396:C396"/>
    <mergeCell ref="E396:F396"/>
    <mergeCell ref="G396:H396"/>
    <mergeCell ref="B397:C397"/>
    <mergeCell ref="E397:F397"/>
    <mergeCell ref="G397:H397"/>
    <mergeCell ref="E394:F394"/>
    <mergeCell ref="G394:H394"/>
    <mergeCell ref="B395:C395"/>
    <mergeCell ref="E395:F395"/>
    <mergeCell ref="G395:H395"/>
    <mergeCell ref="B401:F401"/>
    <mergeCell ref="G401:H401"/>
    <mergeCell ref="B402:F402"/>
    <mergeCell ref="G402:H402"/>
    <mergeCell ref="B405:C405"/>
    <mergeCell ref="E405:F405"/>
    <mergeCell ref="G405:H405"/>
    <mergeCell ref="B398:C398"/>
    <mergeCell ref="E398:F398"/>
    <mergeCell ref="G398:H398"/>
    <mergeCell ref="B399:F399"/>
    <mergeCell ref="G399:H399"/>
    <mergeCell ref="E413:F413"/>
    <mergeCell ref="G413:H413"/>
    <mergeCell ref="B414:C414"/>
    <mergeCell ref="E414:F414"/>
    <mergeCell ref="G414:H414"/>
    <mergeCell ref="B410:C410"/>
    <mergeCell ref="E410:F410"/>
    <mergeCell ref="G410:H410"/>
    <mergeCell ref="B411:F411"/>
    <mergeCell ref="G411:H411"/>
    <mergeCell ref="B417:C417"/>
    <mergeCell ref="E417:F417"/>
    <mergeCell ref="G417:H417"/>
    <mergeCell ref="B418:F418"/>
    <mergeCell ref="G418:H418"/>
    <mergeCell ref="B415:C415"/>
    <mergeCell ref="E415:F415"/>
    <mergeCell ref="G415:H415"/>
    <mergeCell ref="B416:C416"/>
    <mergeCell ref="E416:F416"/>
    <mergeCell ref="G416:H416"/>
    <mergeCell ref="E425:F425"/>
    <mergeCell ref="G425:H425"/>
    <mergeCell ref="B426:C426"/>
    <mergeCell ref="E426:F426"/>
    <mergeCell ref="G426:H426"/>
    <mergeCell ref="B140:E140"/>
    <mergeCell ref="B424:C424"/>
    <mergeCell ref="E424:F424"/>
    <mergeCell ref="G424:H424"/>
    <mergeCell ref="B420:F420"/>
    <mergeCell ref="G420:H420"/>
    <mergeCell ref="B421:F421"/>
    <mergeCell ref="G421:H421"/>
    <mergeCell ref="B408:C408"/>
    <mergeCell ref="E408:F408"/>
    <mergeCell ref="G408:H408"/>
    <mergeCell ref="B409:C409"/>
    <mergeCell ref="E409:F409"/>
    <mergeCell ref="G409:H409"/>
    <mergeCell ref="E406:F406"/>
    <mergeCell ref="G406:H406"/>
    <mergeCell ref="B407:C407"/>
    <mergeCell ref="E407:F407"/>
    <mergeCell ref="G407:H407"/>
    <mergeCell ref="G433:H433"/>
    <mergeCell ref="B429:C429"/>
    <mergeCell ref="E429:F429"/>
    <mergeCell ref="G429:H429"/>
    <mergeCell ref="B430:F430"/>
    <mergeCell ref="G430:H430"/>
    <mergeCell ref="B427:C427"/>
    <mergeCell ref="E427:F427"/>
    <mergeCell ref="G427:H427"/>
    <mergeCell ref="B428:C428"/>
    <mergeCell ref="E428:F428"/>
    <mergeCell ref="G428:H428"/>
    <mergeCell ref="G158:H158"/>
    <mergeCell ref="B159:C159"/>
    <mergeCell ref="E159:F159"/>
    <mergeCell ref="G159:H159"/>
    <mergeCell ref="B146:E146"/>
    <mergeCell ref="B439:F439"/>
    <mergeCell ref="G439:H439"/>
    <mergeCell ref="B440:F440"/>
    <mergeCell ref="G440:H440"/>
    <mergeCell ref="B436:C436"/>
    <mergeCell ref="E436:F436"/>
    <mergeCell ref="G436:H436"/>
    <mergeCell ref="B437:F437"/>
    <mergeCell ref="G437:H437"/>
    <mergeCell ref="B434:C434"/>
    <mergeCell ref="E434:F434"/>
    <mergeCell ref="G434:H434"/>
    <mergeCell ref="B435:C435"/>
    <mergeCell ref="E435:F435"/>
    <mergeCell ref="G435:H435"/>
    <mergeCell ref="E432:F432"/>
    <mergeCell ref="G432:H432"/>
    <mergeCell ref="B433:C433"/>
    <mergeCell ref="E433:F433"/>
    <mergeCell ref="G122:H122"/>
    <mergeCell ref="H101:I101"/>
    <mergeCell ref="H102:I102"/>
    <mergeCell ref="E92:F92"/>
    <mergeCell ref="G92:H92"/>
    <mergeCell ref="B160:C160"/>
    <mergeCell ref="E160:F160"/>
    <mergeCell ref="G160:H160"/>
    <mergeCell ref="B161:C161"/>
    <mergeCell ref="E161:F161"/>
    <mergeCell ref="G161:H161"/>
    <mergeCell ref="G111:H111"/>
    <mergeCell ref="G112:H112"/>
    <mergeCell ref="G113:H113"/>
    <mergeCell ref="G109:H109"/>
    <mergeCell ref="G110:H110"/>
    <mergeCell ref="G105:H105"/>
    <mergeCell ref="G106:H106"/>
    <mergeCell ref="G120:H120"/>
    <mergeCell ref="G121:H121"/>
    <mergeCell ref="B157:C157"/>
    <mergeCell ref="E157:F157"/>
    <mergeCell ref="G157:H157"/>
    <mergeCell ref="E158:F158"/>
    <mergeCell ref="B162:C162"/>
    <mergeCell ref="E162:F162"/>
    <mergeCell ref="G162:H162"/>
    <mergeCell ref="B163:F163"/>
    <mergeCell ref="G163:H163"/>
    <mergeCell ref="E165:F165"/>
    <mergeCell ref="G165:H165"/>
    <mergeCell ref="B166:C166"/>
    <mergeCell ref="E166:F166"/>
    <mergeCell ref="G166:H166"/>
    <mergeCell ref="B167:C167"/>
    <mergeCell ref="E167:F167"/>
    <mergeCell ref="G167:H167"/>
    <mergeCell ref="B168:C168"/>
    <mergeCell ref="E168:F168"/>
    <mergeCell ref="G168:H168"/>
    <mergeCell ref="B169:C169"/>
    <mergeCell ref="E169:F169"/>
    <mergeCell ref="G169:H169"/>
    <mergeCell ref="B170:F170"/>
    <mergeCell ref="G170:H170"/>
    <mergeCell ref="B172:F172"/>
    <mergeCell ref="G172:H172"/>
    <mergeCell ref="B173:F173"/>
    <mergeCell ref="G173:H173"/>
    <mergeCell ref="B176:C176"/>
    <mergeCell ref="E176:F176"/>
    <mergeCell ref="G176:H176"/>
    <mergeCell ref="E177:F177"/>
    <mergeCell ref="G177:H177"/>
    <mergeCell ref="B178:C178"/>
    <mergeCell ref="E178:F178"/>
    <mergeCell ref="G178:H178"/>
    <mergeCell ref="B179:C179"/>
    <mergeCell ref="E179:F179"/>
    <mergeCell ref="G179:H179"/>
    <mergeCell ref="B180:C180"/>
    <mergeCell ref="E180:F180"/>
    <mergeCell ref="G180:H180"/>
    <mergeCell ref="B181:C181"/>
    <mergeCell ref="E181:F181"/>
    <mergeCell ref="G181:H181"/>
    <mergeCell ref="B182:F182"/>
    <mergeCell ref="G182:H182"/>
    <mergeCell ref="E184:F184"/>
    <mergeCell ref="G184:H184"/>
    <mergeCell ref="B185:C185"/>
    <mergeCell ref="E185:F185"/>
    <mergeCell ref="G185:H185"/>
    <mergeCell ref="B186:C186"/>
    <mergeCell ref="E186:F186"/>
    <mergeCell ref="G186:H186"/>
    <mergeCell ref="B187:C187"/>
    <mergeCell ref="E187:F187"/>
    <mergeCell ref="G187:H187"/>
    <mergeCell ref="B188:C188"/>
    <mergeCell ref="E188:F188"/>
    <mergeCell ref="G188:H188"/>
    <mergeCell ref="B189:C189"/>
    <mergeCell ref="E189:F189"/>
    <mergeCell ref="G189:H189"/>
    <mergeCell ref="B190:F190"/>
    <mergeCell ref="G190:H190"/>
    <mergeCell ref="B192:F192"/>
    <mergeCell ref="G192:H192"/>
    <mergeCell ref="B193:F193"/>
    <mergeCell ref="G193:H193"/>
    <mergeCell ref="B196:C196"/>
    <mergeCell ref="E196:F196"/>
    <mergeCell ref="G196:H196"/>
    <mergeCell ref="E197:F197"/>
    <mergeCell ref="G197:H197"/>
    <mergeCell ref="B198:C198"/>
    <mergeCell ref="E198:F198"/>
    <mergeCell ref="G198:H198"/>
    <mergeCell ref="B199:C199"/>
    <mergeCell ref="E199:F199"/>
    <mergeCell ref="G199:H199"/>
    <mergeCell ref="B200:C200"/>
    <mergeCell ref="E200:F200"/>
    <mergeCell ref="G200:H200"/>
    <mergeCell ref="B201:C201"/>
    <mergeCell ref="E201:F201"/>
    <mergeCell ref="G201:H201"/>
    <mergeCell ref="B202:F202"/>
    <mergeCell ref="G202:H202"/>
    <mergeCell ref="E204:F204"/>
    <mergeCell ref="G204:H204"/>
    <mergeCell ref="B205:C205"/>
    <mergeCell ref="E205:F205"/>
    <mergeCell ref="G205:H205"/>
    <mergeCell ref="B206:C206"/>
    <mergeCell ref="E206:F206"/>
    <mergeCell ref="G206:H206"/>
    <mergeCell ref="B207:C207"/>
    <mergeCell ref="E207:F207"/>
    <mergeCell ref="G207:H207"/>
    <mergeCell ref="B208:C208"/>
    <mergeCell ref="E208:F208"/>
    <mergeCell ref="G208:H208"/>
    <mergeCell ref="B209:F209"/>
    <mergeCell ref="G209:H209"/>
    <mergeCell ref="B211:F211"/>
    <mergeCell ref="G211:H211"/>
    <mergeCell ref="B212:F212"/>
    <mergeCell ref="G212:H212"/>
    <mergeCell ref="B215:C215"/>
    <mergeCell ref="E215:F215"/>
    <mergeCell ref="G215:H215"/>
    <mergeCell ref="E216:F216"/>
    <mergeCell ref="G216:H216"/>
    <mergeCell ref="B217:C217"/>
    <mergeCell ref="E217:F217"/>
    <mergeCell ref="G217:H217"/>
    <mergeCell ref="B218:C218"/>
    <mergeCell ref="E218:F218"/>
    <mergeCell ref="G218:H218"/>
    <mergeCell ref="B219:C219"/>
    <mergeCell ref="E219:F219"/>
    <mergeCell ref="G219:H219"/>
    <mergeCell ref="B220:C220"/>
    <mergeCell ref="E220:F220"/>
    <mergeCell ref="G220:H220"/>
    <mergeCell ref="B221:F221"/>
    <mergeCell ref="G221:H221"/>
    <mergeCell ref="E223:F223"/>
    <mergeCell ref="G223:H223"/>
    <mergeCell ref="B224:C224"/>
    <mergeCell ref="E224:F224"/>
    <mergeCell ref="G224:H224"/>
    <mergeCell ref="B225:C225"/>
    <mergeCell ref="E225:F225"/>
    <mergeCell ref="G225:H225"/>
    <mergeCell ref="B226:C226"/>
    <mergeCell ref="E226:F226"/>
    <mergeCell ref="G226:H226"/>
    <mergeCell ref="B227:C227"/>
    <mergeCell ref="E227:F227"/>
    <mergeCell ref="G227:H227"/>
    <mergeCell ref="B228:F228"/>
    <mergeCell ref="G228:H228"/>
    <mergeCell ref="B230:F230"/>
    <mergeCell ref="G230:H230"/>
    <mergeCell ref="B231:F231"/>
    <mergeCell ref="G231:H231"/>
    <mergeCell ref="B234:C234"/>
    <mergeCell ref="E234:F234"/>
    <mergeCell ref="G234:H234"/>
    <mergeCell ref="E235:F235"/>
    <mergeCell ref="G235:H235"/>
    <mergeCell ref="B236:C236"/>
    <mergeCell ref="E236:F236"/>
    <mergeCell ref="G236:H236"/>
    <mergeCell ref="B237:C237"/>
    <mergeCell ref="E237:F237"/>
    <mergeCell ref="G237:H237"/>
    <mergeCell ref="B238:C238"/>
    <mergeCell ref="E238:F238"/>
    <mergeCell ref="G238:H238"/>
    <mergeCell ref="B239:C239"/>
    <mergeCell ref="E239:F239"/>
    <mergeCell ref="G239:H239"/>
    <mergeCell ref="B240:F240"/>
    <mergeCell ref="G240:H240"/>
    <mergeCell ref="E242:F242"/>
    <mergeCell ref="G242:H242"/>
    <mergeCell ref="B243:C243"/>
    <mergeCell ref="E243:F243"/>
    <mergeCell ref="G243:H243"/>
    <mergeCell ref="B244:C244"/>
    <mergeCell ref="E244:F244"/>
    <mergeCell ref="G244:H244"/>
    <mergeCell ref="B245:C245"/>
    <mergeCell ref="E245:F245"/>
    <mergeCell ref="G245:H245"/>
    <mergeCell ref="B246:C246"/>
    <mergeCell ref="E246:F246"/>
    <mergeCell ref="G246:H246"/>
    <mergeCell ref="B247:F247"/>
    <mergeCell ref="G247:H247"/>
    <mergeCell ref="B249:F249"/>
    <mergeCell ref="G249:H249"/>
    <mergeCell ref="B250:F250"/>
    <mergeCell ref="G250:H250"/>
    <mergeCell ref="B253:C253"/>
    <mergeCell ref="E253:F253"/>
    <mergeCell ref="G253:H253"/>
    <mergeCell ref="E254:F254"/>
    <mergeCell ref="G254:H254"/>
    <mergeCell ref="B255:C255"/>
    <mergeCell ref="E255:F255"/>
    <mergeCell ref="G255:H255"/>
    <mergeCell ref="B256:C256"/>
    <mergeCell ref="E256:F256"/>
    <mergeCell ref="G256:H256"/>
    <mergeCell ref="B257:C257"/>
    <mergeCell ref="E257:F257"/>
    <mergeCell ref="G257:H257"/>
    <mergeCell ref="B258:C258"/>
    <mergeCell ref="E258:F258"/>
    <mergeCell ref="G258:H258"/>
    <mergeCell ref="B259:F259"/>
    <mergeCell ref="G259:H259"/>
    <mergeCell ref="E261:F261"/>
    <mergeCell ref="G261:H261"/>
    <mergeCell ref="B262:C262"/>
    <mergeCell ref="E262:F262"/>
    <mergeCell ref="G262:H262"/>
    <mergeCell ref="B263:C263"/>
    <mergeCell ref="E263:F263"/>
    <mergeCell ref="G263:H263"/>
    <mergeCell ref="B264:C264"/>
    <mergeCell ref="E264:F264"/>
    <mergeCell ref="G264:H264"/>
    <mergeCell ref="B265:C265"/>
    <mergeCell ref="E265:F265"/>
    <mergeCell ref="G265:H265"/>
    <mergeCell ref="B266:F266"/>
    <mergeCell ref="G266:H266"/>
    <mergeCell ref="B268:F268"/>
    <mergeCell ref="G268:H268"/>
    <mergeCell ref="B269:F269"/>
    <mergeCell ref="G269:H269"/>
    <mergeCell ref="B272:C272"/>
    <mergeCell ref="E272:F272"/>
    <mergeCell ref="G272:H272"/>
    <mergeCell ref="E273:F273"/>
    <mergeCell ref="G273:H273"/>
    <mergeCell ref="B274:C274"/>
    <mergeCell ref="E274:F274"/>
    <mergeCell ref="G274:H274"/>
    <mergeCell ref="B275:C275"/>
    <mergeCell ref="E275:F275"/>
    <mergeCell ref="G275:H275"/>
    <mergeCell ref="B276:C276"/>
    <mergeCell ref="E276:F276"/>
    <mergeCell ref="G276:H276"/>
    <mergeCell ref="B277:C277"/>
    <mergeCell ref="E277:F277"/>
    <mergeCell ref="G277:H277"/>
    <mergeCell ref="B278:F278"/>
    <mergeCell ref="G278:H278"/>
    <mergeCell ref="E280:F280"/>
    <mergeCell ref="G280:H280"/>
    <mergeCell ref="B281:C281"/>
    <mergeCell ref="E281:F281"/>
    <mergeCell ref="G281:H281"/>
    <mergeCell ref="B282:C282"/>
    <mergeCell ref="E282:F282"/>
    <mergeCell ref="G282:H282"/>
    <mergeCell ref="B283:C283"/>
    <mergeCell ref="E283:F283"/>
    <mergeCell ref="G283:H283"/>
    <mergeCell ref="B284:C284"/>
    <mergeCell ref="E284:F284"/>
    <mergeCell ref="G284:H284"/>
    <mergeCell ref="B285:F285"/>
    <mergeCell ref="G285:H285"/>
    <mergeCell ref="B287:F287"/>
    <mergeCell ref="G287:H287"/>
    <mergeCell ref="B288:F288"/>
    <mergeCell ref="G288:H288"/>
    <mergeCell ref="B291:C291"/>
    <mergeCell ref="E291:F291"/>
    <mergeCell ref="G291:H291"/>
    <mergeCell ref="E292:F292"/>
    <mergeCell ref="G292:H292"/>
    <mergeCell ref="B293:C293"/>
    <mergeCell ref="E293:F293"/>
    <mergeCell ref="G293:H293"/>
    <mergeCell ref="B294:C294"/>
    <mergeCell ref="E294:F294"/>
    <mergeCell ref="G294:H294"/>
    <mergeCell ref="B295:C295"/>
    <mergeCell ref="E295:F295"/>
    <mergeCell ref="G295:H295"/>
    <mergeCell ref="B296:C296"/>
    <mergeCell ref="E296:F296"/>
    <mergeCell ref="G296:H296"/>
    <mergeCell ref="B297:F297"/>
    <mergeCell ref="G297:H297"/>
    <mergeCell ref="E299:F299"/>
    <mergeCell ref="G299:H299"/>
    <mergeCell ref="B300:C300"/>
    <mergeCell ref="E300:F300"/>
    <mergeCell ref="G300:H300"/>
    <mergeCell ref="B301:C301"/>
    <mergeCell ref="E301:F301"/>
    <mergeCell ref="G301:H301"/>
    <mergeCell ref="B302:C302"/>
    <mergeCell ref="E302:F302"/>
    <mergeCell ref="G302:H302"/>
    <mergeCell ref="B303:C303"/>
    <mergeCell ref="E303:F303"/>
    <mergeCell ref="G303:H303"/>
    <mergeCell ref="B304:F304"/>
    <mergeCell ref="G304:H304"/>
    <mergeCell ref="B306:F306"/>
    <mergeCell ref="G306:H306"/>
    <mergeCell ref="B307:F307"/>
    <mergeCell ref="G307:H307"/>
    <mergeCell ref="B310:C310"/>
    <mergeCell ref="E310:F310"/>
    <mergeCell ref="G310:H310"/>
    <mergeCell ref="E311:F311"/>
    <mergeCell ref="G311:H311"/>
    <mergeCell ref="B312:C312"/>
    <mergeCell ref="E312:F312"/>
    <mergeCell ref="G312:H312"/>
    <mergeCell ref="B313:C313"/>
    <mergeCell ref="E313:F313"/>
    <mergeCell ref="G313:H313"/>
    <mergeCell ref="B314:C314"/>
    <mergeCell ref="E314:F314"/>
    <mergeCell ref="G314:H314"/>
    <mergeCell ref="B315:C315"/>
    <mergeCell ref="E315:F315"/>
    <mergeCell ref="G315:H315"/>
    <mergeCell ref="B316:F316"/>
    <mergeCell ref="G316:H316"/>
    <mergeCell ref="E318:F318"/>
    <mergeCell ref="G318:H318"/>
    <mergeCell ref="B319:C319"/>
    <mergeCell ref="E319:F319"/>
    <mergeCell ref="G319:H319"/>
    <mergeCell ref="B320:C320"/>
    <mergeCell ref="E320:F320"/>
    <mergeCell ref="G320:H320"/>
    <mergeCell ref="B321:C321"/>
    <mergeCell ref="E321:F321"/>
    <mergeCell ref="G321:H321"/>
    <mergeCell ref="E322:F322"/>
    <mergeCell ref="G322:H322"/>
    <mergeCell ref="G332:H332"/>
    <mergeCell ref="B333:C333"/>
    <mergeCell ref="E333:F333"/>
    <mergeCell ref="G333:H333"/>
    <mergeCell ref="B323:F323"/>
    <mergeCell ref="G323:H323"/>
    <mergeCell ref="B325:F325"/>
    <mergeCell ref="G325:H325"/>
    <mergeCell ref="B326:F326"/>
    <mergeCell ref="G326:H326"/>
    <mergeCell ref="B329:C329"/>
    <mergeCell ref="E329:F329"/>
    <mergeCell ref="G329:H329"/>
    <mergeCell ref="B344:F344"/>
    <mergeCell ref="G344:H344"/>
    <mergeCell ref="B345:F345"/>
    <mergeCell ref="G345:H345"/>
    <mergeCell ref="G107:H107"/>
    <mergeCell ref="G108:H108"/>
    <mergeCell ref="G114:H114"/>
    <mergeCell ref="G115:H115"/>
    <mergeCell ref="G116:H116"/>
    <mergeCell ref="G117:H117"/>
    <mergeCell ref="G118:H118"/>
    <mergeCell ref="G119:H119"/>
    <mergeCell ref="B339:C339"/>
    <mergeCell ref="E339:F339"/>
    <mergeCell ref="G339:H339"/>
    <mergeCell ref="B340:C340"/>
    <mergeCell ref="E340:F340"/>
    <mergeCell ref="G340:H340"/>
    <mergeCell ref="B341:C341"/>
    <mergeCell ref="E341:F341"/>
    <mergeCell ref="G341:H341"/>
    <mergeCell ref="B334:C334"/>
    <mergeCell ref="E334:F334"/>
    <mergeCell ref="G334:H334"/>
    <mergeCell ref="R61:S61"/>
    <mergeCell ref="R62:S62"/>
    <mergeCell ref="R63:S63"/>
    <mergeCell ref="R64:S64"/>
    <mergeCell ref="R65:S65"/>
    <mergeCell ref="R66:S66"/>
    <mergeCell ref="R67:S67"/>
    <mergeCell ref="B342:F342"/>
    <mergeCell ref="G342:H342"/>
    <mergeCell ref="B335:F335"/>
    <mergeCell ref="G335:H335"/>
    <mergeCell ref="E337:F337"/>
    <mergeCell ref="G337:H337"/>
    <mergeCell ref="B338:C338"/>
    <mergeCell ref="E338:F338"/>
    <mergeCell ref="G338:H338"/>
    <mergeCell ref="E330:F330"/>
    <mergeCell ref="G330:H330"/>
    <mergeCell ref="B331:C331"/>
    <mergeCell ref="E331:F331"/>
    <mergeCell ref="G331:H331"/>
    <mergeCell ref="B332:C332"/>
    <mergeCell ref="E332:F332"/>
    <mergeCell ref="B322:C322"/>
  </mergeCells>
  <phoneticPr fontId="10" type="noConversion"/>
  <conditionalFormatting sqref="H54:H57">
    <cfRule type="containsText" dxfId="3" priority="3" operator="containsText" text="[ TIDAK ]">
      <formula>NOT(ISERROR(SEARCH("[ TIDAK ]",H54)))</formula>
    </cfRule>
    <cfRule type="containsText" dxfId="2" priority="4" operator="containsText" text="[ YA ]">
      <formula>NOT(ISERROR(SEARCH("[ YA ]",H54)))</formula>
    </cfRule>
  </conditionalFormatting>
  <conditionalFormatting sqref="R54:S67">
    <cfRule type="colorScale" priority="1">
      <colorScale>
        <cfvo type="min"/>
        <cfvo type="max"/>
        <color theme="0"/>
        <color theme="5"/>
      </colorScale>
    </cfRule>
  </conditionalFormatting>
  <dataValidations count="3">
    <dataValidation type="list" allowBlank="1" showInputMessage="1" showErrorMessage="1" sqref="H26:H27" xr:uid="{AFFBC2F4-D3C4-41F6-8644-F22286D582E5}">
      <formula1>"0,1,2,3"</formula1>
    </dataValidation>
    <dataValidation type="list" allowBlank="1" showInputMessage="1" showErrorMessage="1" sqref="H54:H57" xr:uid="{88762C6B-73F8-4958-AFB2-15D8CF5B3F02}">
      <formula1>"[ YA ],[ TIDAK ]"</formula1>
    </dataValidation>
    <dataValidation type="list" allowBlank="1" showInputMessage="1" showErrorMessage="1" sqref="G52:H52" xr:uid="{E769ECCF-D019-424A-A8E8-686E3E18163D}">
      <formula1>"Pintu Plywood,Pintu Panel"</formula1>
    </dataValidation>
  </dataValidations>
  <pageMargins left="0.7" right="0.7" top="0.75" bottom="0.75" header="0.3" footer="0.3"/>
  <pageSetup orientation="portrait" r:id="rId1"/>
  <ignoredErrors>
    <ignoredError sqref="G376:H381 H383 G395:H401 H402 G414 H382 E388:H388 G338:H344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BCE71-AF29-4B48-BEB9-2F680C289780}">
  <dimension ref="A1:I97"/>
  <sheetViews>
    <sheetView workbookViewId="0">
      <selection activeCell="D2" sqref="D2"/>
    </sheetView>
  </sheetViews>
  <sheetFormatPr defaultRowHeight="15" x14ac:dyDescent="0.25"/>
  <cols>
    <col min="2" max="5" width="9.28515625" bestFit="1" customWidth="1"/>
    <col min="6" max="7" width="9.5703125" bestFit="1" customWidth="1"/>
  </cols>
  <sheetData>
    <row r="1" spans="1:9" x14ac:dyDescent="0.25">
      <c r="A1" s="2">
        <v>0.02</v>
      </c>
      <c r="B1" s="2">
        <v>59</v>
      </c>
      <c r="C1" s="2">
        <f>MAX(D4:E10)</f>
        <v>2.08</v>
      </c>
      <c r="D1" s="1">
        <v>0.2</v>
      </c>
      <c r="E1" s="1"/>
      <c r="F1" s="1"/>
      <c r="G1" s="1"/>
      <c r="H1" s="1"/>
      <c r="I1" s="1"/>
    </row>
    <row r="2" spans="1:9" x14ac:dyDescent="0.25">
      <c r="A2" s="2">
        <v>0.01</v>
      </c>
      <c r="B2" s="2">
        <f>MAX(D4:D10)</f>
        <v>1.54</v>
      </c>
      <c r="C2" s="2">
        <f>MAX(E4:E10)</f>
        <v>2.08</v>
      </c>
      <c r="D2" s="1">
        <v>0.08</v>
      </c>
      <c r="E2" s="1"/>
      <c r="F2" s="1"/>
      <c r="G2" s="1"/>
      <c r="H2" s="1"/>
      <c r="I2" s="1"/>
    </row>
    <row r="3" spans="1:9" x14ac:dyDescent="0.25">
      <c r="A3" s="2">
        <v>0.01</v>
      </c>
      <c r="B3" s="2" t="s">
        <v>245</v>
      </c>
      <c r="C3" s="2" t="s">
        <v>246</v>
      </c>
      <c r="D3" s="2" t="s">
        <v>247</v>
      </c>
      <c r="E3" s="2" t="s">
        <v>248</v>
      </c>
      <c r="F3" s="2" t="s">
        <v>245</v>
      </c>
      <c r="G3" s="2" t="s">
        <v>246</v>
      </c>
      <c r="H3" s="1" t="s">
        <v>249</v>
      </c>
      <c r="I3" s="2">
        <v>1</v>
      </c>
    </row>
    <row r="4" spans="1:9" x14ac:dyDescent="0.25">
      <c r="A4" s="118">
        <v>1</v>
      </c>
      <c r="B4" s="120">
        <v>0</v>
      </c>
      <c r="C4" s="120">
        <v>0</v>
      </c>
      <c r="D4" s="120">
        <f t="shared" ref="D4:D50" si="0">B4+ABS(MIN($B$4:$B$10))</f>
        <v>0.68</v>
      </c>
      <c r="E4" s="120">
        <f t="shared" ref="E4:E50" si="1">C4</f>
        <v>0</v>
      </c>
      <c r="F4" s="120">
        <f t="shared" ref="F4:F50" si="2">D4*$B$1/$C$1-0.5*$B$1*$B$2/$C$1</f>
        <v>-2.5528846153846132</v>
      </c>
      <c r="G4" s="120">
        <f t="shared" ref="G4:G50" si="3">E4*$B$1/$C$1-0.5*$B$1*$C$2/$C$1</f>
        <v>-29.5</v>
      </c>
      <c r="H4" s="1" t="s">
        <v>250</v>
      </c>
      <c r="I4" s="2">
        <v>0.06</v>
      </c>
    </row>
    <row r="5" spans="1:9" x14ac:dyDescent="0.25">
      <c r="A5" s="118">
        <v>2</v>
      </c>
      <c r="B5" s="120">
        <v>0</v>
      </c>
      <c r="C5" s="120">
        <f>('Input &amp; Process'!H48-'Input &amp; Process'!H19-'Input &amp; Process'!F90)/1000</f>
        <v>0.72</v>
      </c>
      <c r="D5" s="120">
        <f t="shared" si="0"/>
        <v>0.68</v>
      </c>
      <c r="E5" s="120">
        <f t="shared" si="1"/>
        <v>0.72</v>
      </c>
      <c r="F5" s="120">
        <f t="shared" si="2"/>
        <v>-2.5528846153846132</v>
      </c>
      <c r="G5" s="120">
        <f t="shared" si="3"/>
        <v>-9.0769230769230802</v>
      </c>
      <c r="H5" s="1" t="s">
        <v>251</v>
      </c>
      <c r="I5" s="2">
        <v>0.2</v>
      </c>
    </row>
    <row r="6" spans="1:9" x14ac:dyDescent="0.25">
      <c r="A6" s="118">
        <v>3</v>
      </c>
      <c r="B6" s="120">
        <f>-('Input &amp; Process'!H20+'Input &amp; Process'!D90)/1000</f>
        <v>-0.68</v>
      </c>
      <c r="C6" s="120">
        <f>C5</f>
        <v>0.72</v>
      </c>
      <c r="D6" s="120">
        <f t="shared" si="0"/>
        <v>0</v>
      </c>
      <c r="E6" s="120">
        <f t="shared" si="1"/>
        <v>0.72</v>
      </c>
      <c r="F6" s="120">
        <f t="shared" si="2"/>
        <v>-21.841346153846153</v>
      </c>
      <c r="G6" s="120">
        <f t="shared" si="3"/>
        <v>-9.0769230769230802</v>
      </c>
      <c r="H6" s="1" t="s">
        <v>252</v>
      </c>
      <c r="I6" s="2">
        <v>0.05</v>
      </c>
    </row>
    <row r="7" spans="1:9" x14ac:dyDescent="0.25">
      <c r="A7" s="118">
        <v>4</v>
      </c>
      <c r="B7" s="120">
        <f>B6</f>
        <v>-0.68</v>
      </c>
      <c r="C7" s="120">
        <f>C6+('Input &amp; Process'!F90+'Input &amp; Process'!H19+'Input &amp; Process'!H90)/1000</f>
        <v>2.08</v>
      </c>
      <c r="D7" s="120">
        <f t="shared" si="0"/>
        <v>0</v>
      </c>
      <c r="E7" s="120">
        <f t="shared" si="1"/>
        <v>2.08</v>
      </c>
      <c r="F7" s="120">
        <f t="shared" si="2"/>
        <v>-21.841346153846153</v>
      </c>
      <c r="G7" s="120">
        <f t="shared" si="3"/>
        <v>29.5</v>
      </c>
      <c r="H7" s="1"/>
      <c r="I7" s="1"/>
    </row>
    <row r="8" spans="1:9" x14ac:dyDescent="0.25">
      <c r="A8" s="118">
        <v>5</v>
      </c>
      <c r="B8" s="120">
        <f>B4+('Input &amp; Process'!F95+'Input &amp; Process'!H49+'Input &amp; Process'!H95)/1000</f>
        <v>0.86</v>
      </c>
      <c r="C8" s="120">
        <f>C7</f>
        <v>2.08</v>
      </c>
      <c r="D8" s="120">
        <f t="shared" si="0"/>
        <v>1.54</v>
      </c>
      <c r="E8" s="120">
        <f t="shared" si="1"/>
        <v>2.08</v>
      </c>
      <c r="F8" s="120">
        <f t="shared" si="2"/>
        <v>21.841346153846153</v>
      </c>
      <c r="G8" s="120">
        <f t="shared" si="3"/>
        <v>29.5</v>
      </c>
      <c r="H8" s="1" t="s">
        <v>253</v>
      </c>
      <c r="I8" s="1">
        <v>2.5000000000000001E-2</v>
      </c>
    </row>
    <row r="9" spans="1:9" x14ac:dyDescent="0.25">
      <c r="A9" s="118">
        <v>6</v>
      </c>
      <c r="B9" s="120">
        <f>B8</f>
        <v>0.86</v>
      </c>
      <c r="C9" s="120">
        <f>C4</f>
        <v>0</v>
      </c>
      <c r="D9" s="120">
        <f t="shared" si="0"/>
        <v>1.54</v>
      </c>
      <c r="E9" s="120">
        <f t="shared" si="1"/>
        <v>0</v>
      </c>
      <c r="F9" s="120">
        <f t="shared" si="2"/>
        <v>21.841346153846153</v>
      </c>
      <c r="G9" s="120">
        <f t="shared" si="3"/>
        <v>-29.5</v>
      </c>
      <c r="H9" s="1" t="s">
        <v>254</v>
      </c>
      <c r="I9" s="1">
        <v>0.18</v>
      </c>
    </row>
    <row r="10" spans="1:9" x14ac:dyDescent="0.25">
      <c r="A10" s="118">
        <v>1</v>
      </c>
      <c r="B10" s="120">
        <f>B4</f>
        <v>0</v>
      </c>
      <c r="C10" s="120">
        <f>C4</f>
        <v>0</v>
      </c>
      <c r="D10" s="120">
        <f t="shared" si="0"/>
        <v>0.68</v>
      </c>
      <c r="E10" s="120">
        <f t="shared" si="1"/>
        <v>0</v>
      </c>
      <c r="F10" s="120">
        <f t="shared" si="2"/>
        <v>-2.5528846153846132</v>
      </c>
      <c r="G10" s="120">
        <f t="shared" si="3"/>
        <v>-29.5</v>
      </c>
      <c r="H10" s="1"/>
      <c r="I10" s="1"/>
    </row>
    <row r="11" spans="1:9" x14ac:dyDescent="0.25">
      <c r="A11" s="119">
        <v>7</v>
      </c>
      <c r="B11" s="121">
        <f>B6+'Input &amp; Process'!D90/1000</f>
        <v>-0.60000000000000009</v>
      </c>
      <c r="C11" s="121">
        <f>C6+'Input &amp; Process'!F90/1000</f>
        <v>0.79999999999999993</v>
      </c>
      <c r="D11" s="121">
        <f t="shared" si="0"/>
        <v>7.999999999999996E-2</v>
      </c>
      <c r="E11" s="121">
        <f t="shared" si="1"/>
        <v>0.79999999999999993</v>
      </c>
      <c r="F11" s="121">
        <f t="shared" si="2"/>
        <v>-19.572115384615387</v>
      </c>
      <c r="G11" s="121">
        <f t="shared" si="3"/>
        <v>-6.8076923076923102</v>
      </c>
      <c r="H11" s="1"/>
      <c r="I11" s="1"/>
    </row>
    <row r="12" spans="1:9" x14ac:dyDescent="0.25">
      <c r="A12" s="119">
        <v>8</v>
      </c>
      <c r="B12" s="121">
        <f>B11</f>
        <v>-0.60000000000000009</v>
      </c>
      <c r="C12" s="121">
        <f>C7-'Input &amp; Process'!H90/1000</f>
        <v>2</v>
      </c>
      <c r="D12" s="121">
        <f t="shared" si="0"/>
        <v>7.999999999999996E-2</v>
      </c>
      <c r="E12" s="121">
        <f t="shared" si="1"/>
        <v>2</v>
      </c>
      <c r="F12" s="121">
        <f t="shared" si="2"/>
        <v>-19.572115384615387</v>
      </c>
      <c r="G12" s="121">
        <f t="shared" si="3"/>
        <v>27.230769230769226</v>
      </c>
      <c r="H12" s="1"/>
      <c r="I12" s="1"/>
    </row>
    <row r="13" spans="1:9" x14ac:dyDescent="0.25">
      <c r="A13" s="119">
        <v>9</v>
      </c>
      <c r="B13" s="121">
        <f>B4</f>
        <v>0</v>
      </c>
      <c r="C13" s="121">
        <f>C12</f>
        <v>2</v>
      </c>
      <c r="D13" s="121">
        <f t="shared" si="0"/>
        <v>0.68</v>
      </c>
      <c r="E13" s="121">
        <f t="shared" si="1"/>
        <v>2</v>
      </c>
      <c r="F13" s="121">
        <f t="shared" si="2"/>
        <v>-2.5528846153846132</v>
      </c>
      <c r="G13" s="121">
        <f t="shared" si="3"/>
        <v>27.230769230769226</v>
      </c>
      <c r="H13" s="1"/>
      <c r="I13" s="1"/>
    </row>
    <row r="14" spans="1:9" x14ac:dyDescent="0.25">
      <c r="A14" s="119">
        <v>10</v>
      </c>
      <c r="B14" s="121">
        <f>B13</f>
        <v>0</v>
      </c>
      <c r="C14" s="121">
        <f>C11</f>
        <v>0.79999999999999993</v>
      </c>
      <c r="D14" s="121">
        <f t="shared" si="0"/>
        <v>0.68</v>
      </c>
      <c r="E14" s="121">
        <f t="shared" si="1"/>
        <v>0.79999999999999993</v>
      </c>
      <c r="F14" s="121">
        <f t="shared" si="2"/>
        <v>-2.5528846153846132</v>
      </c>
      <c r="G14" s="121">
        <f t="shared" si="3"/>
        <v>-6.8076923076923102</v>
      </c>
      <c r="H14" s="1"/>
      <c r="I14" s="1"/>
    </row>
    <row r="15" spans="1:9" x14ac:dyDescent="0.25">
      <c r="A15" s="119">
        <v>7</v>
      </c>
      <c r="B15" s="121">
        <f>B11</f>
        <v>-0.60000000000000009</v>
      </c>
      <c r="C15" s="121">
        <f>C11</f>
        <v>0.79999999999999993</v>
      </c>
      <c r="D15" s="121">
        <f t="shared" si="0"/>
        <v>7.999999999999996E-2</v>
      </c>
      <c r="E15" s="121">
        <f t="shared" si="1"/>
        <v>0.79999999999999993</v>
      </c>
      <c r="F15" s="121">
        <f t="shared" si="2"/>
        <v>-19.572115384615387</v>
      </c>
      <c r="G15" s="121">
        <f t="shared" si="3"/>
        <v>-6.8076923076923102</v>
      </c>
      <c r="H15" s="1"/>
      <c r="I15" s="1"/>
    </row>
    <row r="16" spans="1:9" x14ac:dyDescent="0.25">
      <c r="A16" s="118">
        <v>11</v>
      </c>
      <c r="B16" s="120">
        <f>B4+'Input &amp; Process'!F95/1000</f>
        <v>0.08</v>
      </c>
      <c r="C16" s="120">
        <f>C4</f>
        <v>0</v>
      </c>
      <c r="D16" s="120">
        <f t="shared" si="0"/>
        <v>0.76</v>
      </c>
      <c r="E16" s="120">
        <f t="shared" si="1"/>
        <v>0</v>
      </c>
      <c r="F16" s="120">
        <f t="shared" si="2"/>
        <v>-0.28365384615384315</v>
      </c>
      <c r="G16" s="120">
        <f t="shared" si="3"/>
        <v>-29.5</v>
      </c>
      <c r="H16" s="1"/>
      <c r="I16" s="1"/>
    </row>
    <row r="17" spans="1:9" x14ac:dyDescent="0.25">
      <c r="A17" s="118">
        <v>12</v>
      </c>
      <c r="B17" s="120">
        <f>B16</f>
        <v>0.08</v>
      </c>
      <c r="C17" s="120">
        <f>C13</f>
        <v>2</v>
      </c>
      <c r="D17" s="120">
        <f t="shared" si="0"/>
        <v>0.76</v>
      </c>
      <c r="E17" s="120">
        <f t="shared" si="1"/>
        <v>2</v>
      </c>
      <c r="F17" s="120">
        <f t="shared" si="2"/>
        <v>-0.28365384615384315</v>
      </c>
      <c r="G17" s="120">
        <f t="shared" si="3"/>
        <v>27.230769230769226</v>
      </c>
      <c r="H17" s="1"/>
      <c r="I17" s="1"/>
    </row>
    <row r="18" spans="1:9" x14ac:dyDescent="0.25">
      <c r="A18" s="118">
        <v>13</v>
      </c>
      <c r="B18" s="120">
        <f>B8-'Input &amp; Process'!H95/1000</f>
        <v>0.78</v>
      </c>
      <c r="C18" s="120">
        <f>C17</f>
        <v>2</v>
      </c>
      <c r="D18" s="120">
        <f t="shared" si="0"/>
        <v>1.46</v>
      </c>
      <c r="E18" s="120">
        <f t="shared" si="1"/>
        <v>2</v>
      </c>
      <c r="F18" s="120">
        <f t="shared" si="2"/>
        <v>19.572115384615387</v>
      </c>
      <c r="G18" s="120">
        <f t="shared" si="3"/>
        <v>27.230769230769226</v>
      </c>
      <c r="H18" s="1"/>
      <c r="I18" s="1"/>
    </row>
    <row r="19" spans="1:9" x14ac:dyDescent="0.25">
      <c r="A19" s="118">
        <v>14</v>
      </c>
      <c r="B19" s="120">
        <f>B18</f>
        <v>0.78</v>
      </c>
      <c r="C19" s="120">
        <f>C16</f>
        <v>0</v>
      </c>
      <c r="D19" s="120">
        <f t="shared" si="0"/>
        <v>1.46</v>
      </c>
      <c r="E19" s="120">
        <f t="shared" si="1"/>
        <v>0</v>
      </c>
      <c r="F19" s="120">
        <f t="shared" si="2"/>
        <v>19.572115384615387</v>
      </c>
      <c r="G19" s="120">
        <f t="shared" si="3"/>
        <v>-29.5</v>
      </c>
      <c r="H19" s="1"/>
      <c r="I19" s="1"/>
    </row>
    <row r="20" spans="1:9" x14ac:dyDescent="0.25">
      <c r="A20" s="122">
        <v>9</v>
      </c>
      <c r="B20" s="123">
        <f>B16+A2</f>
        <v>0.09</v>
      </c>
      <c r="C20" s="123">
        <f>C16</f>
        <v>0</v>
      </c>
      <c r="D20" s="123">
        <f t="shared" si="0"/>
        <v>0.77</v>
      </c>
      <c r="E20" s="124">
        <f t="shared" si="1"/>
        <v>0</v>
      </c>
      <c r="F20" s="123">
        <f t="shared" si="2"/>
        <v>0</v>
      </c>
      <c r="G20" s="124">
        <f t="shared" si="3"/>
        <v>-29.5</v>
      </c>
      <c r="H20" s="1"/>
      <c r="I20" s="1"/>
    </row>
    <row r="21" spans="1:9" x14ac:dyDescent="0.25">
      <c r="A21" s="125">
        <v>10</v>
      </c>
      <c r="B21" s="120">
        <f>B20</f>
        <v>0.09</v>
      </c>
      <c r="C21" s="120">
        <f>C17-A2</f>
        <v>1.99</v>
      </c>
      <c r="D21" s="120">
        <f t="shared" si="0"/>
        <v>0.77</v>
      </c>
      <c r="E21" s="126">
        <f t="shared" si="1"/>
        <v>1.99</v>
      </c>
      <c r="F21" s="120">
        <f t="shared" si="2"/>
        <v>0</v>
      </c>
      <c r="G21" s="126">
        <f t="shared" si="3"/>
        <v>26.94711538461538</v>
      </c>
      <c r="H21" s="1"/>
      <c r="I21" s="1"/>
    </row>
    <row r="22" spans="1:9" x14ac:dyDescent="0.25">
      <c r="A22" s="125">
        <v>11</v>
      </c>
      <c r="B22" s="120">
        <f>B18-A2</f>
        <v>0.77</v>
      </c>
      <c r="C22" s="120">
        <f>C21</f>
        <v>1.99</v>
      </c>
      <c r="D22" s="120">
        <f t="shared" si="0"/>
        <v>1.4500000000000002</v>
      </c>
      <c r="E22" s="126">
        <f t="shared" si="1"/>
        <v>1.99</v>
      </c>
      <c r="F22" s="120">
        <f t="shared" si="2"/>
        <v>19.28846153846154</v>
      </c>
      <c r="G22" s="126">
        <f t="shared" si="3"/>
        <v>26.94711538461538</v>
      </c>
      <c r="H22" s="1"/>
      <c r="I22" s="1"/>
    </row>
    <row r="23" spans="1:9" x14ac:dyDescent="0.25">
      <c r="A23" s="125">
        <v>12</v>
      </c>
      <c r="B23" s="120">
        <f>B22</f>
        <v>0.77</v>
      </c>
      <c r="C23" s="120">
        <f>C20</f>
        <v>0</v>
      </c>
      <c r="D23" s="120">
        <f t="shared" si="0"/>
        <v>1.4500000000000002</v>
      </c>
      <c r="E23" s="126">
        <f t="shared" si="1"/>
        <v>0</v>
      </c>
      <c r="F23" s="120">
        <f t="shared" si="2"/>
        <v>19.28846153846154</v>
      </c>
      <c r="G23" s="126">
        <f t="shared" si="3"/>
        <v>-29.5</v>
      </c>
      <c r="H23" s="1"/>
      <c r="I23" s="1"/>
    </row>
    <row r="24" spans="1:9" x14ac:dyDescent="0.25">
      <c r="A24" s="127">
        <v>13</v>
      </c>
      <c r="B24" s="121">
        <f>B16+D1*(B19-B16)</f>
        <v>0.22000000000000003</v>
      </c>
      <c r="C24" s="121">
        <f>C16+D2*(C17-C16)</f>
        <v>0.16</v>
      </c>
      <c r="D24" s="121">
        <f t="shared" si="0"/>
        <v>0.90000000000000013</v>
      </c>
      <c r="E24" s="128">
        <f t="shared" si="1"/>
        <v>0.16</v>
      </c>
      <c r="F24" s="121">
        <f t="shared" si="2"/>
        <v>3.6875000000000036</v>
      </c>
      <c r="G24" s="128">
        <f t="shared" si="3"/>
        <v>-24.96153846153846</v>
      </c>
      <c r="H24" s="1"/>
      <c r="I24" s="1"/>
    </row>
    <row r="25" spans="1:9" x14ac:dyDescent="0.25">
      <c r="A25" s="127">
        <v>14</v>
      </c>
      <c r="B25" s="121">
        <f>B24</f>
        <v>0.22000000000000003</v>
      </c>
      <c r="C25" s="121">
        <f>C17-D2*(C17-C16)</f>
        <v>1.84</v>
      </c>
      <c r="D25" s="121">
        <f t="shared" si="0"/>
        <v>0.90000000000000013</v>
      </c>
      <c r="E25" s="128">
        <f t="shared" si="1"/>
        <v>1.84</v>
      </c>
      <c r="F25" s="121">
        <f t="shared" si="2"/>
        <v>3.6875000000000036</v>
      </c>
      <c r="G25" s="128">
        <f t="shared" si="3"/>
        <v>22.692307692307693</v>
      </c>
      <c r="H25" s="1"/>
      <c r="I25" s="1"/>
    </row>
    <row r="26" spans="1:9" x14ac:dyDescent="0.25">
      <c r="A26" s="127">
        <v>15</v>
      </c>
      <c r="B26" s="121">
        <f>B18-D1*(B19-B16)</f>
        <v>0.64</v>
      </c>
      <c r="C26" s="121">
        <f>C25</f>
        <v>1.84</v>
      </c>
      <c r="D26" s="121">
        <f t="shared" si="0"/>
        <v>1.32</v>
      </c>
      <c r="E26" s="128">
        <f t="shared" si="1"/>
        <v>1.84</v>
      </c>
      <c r="F26" s="121">
        <f t="shared" si="2"/>
        <v>15.60096153846154</v>
      </c>
      <c r="G26" s="128">
        <f t="shared" si="3"/>
        <v>22.692307692307693</v>
      </c>
      <c r="H26" s="1"/>
      <c r="I26" s="1"/>
    </row>
    <row r="27" spans="1:9" x14ac:dyDescent="0.25">
      <c r="A27" s="127">
        <v>16</v>
      </c>
      <c r="B27" s="121">
        <f>B26</f>
        <v>0.64</v>
      </c>
      <c r="C27" s="121">
        <f>C24</f>
        <v>0.16</v>
      </c>
      <c r="D27" s="121">
        <f t="shared" si="0"/>
        <v>1.32</v>
      </c>
      <c r="E27" s="128">
        <f t="shared" si="1"/>
        <v>0.16</v>
      </c>
      <c r="F27" s="121">
        <f t="shared" si="2"/>
        <v>15.60096153846154</v>
      </c>
      <c r="G27" s="128">
        <f t="shared" si="3"/>
        <v>-24.96153846153846</v>
      </c>
      <c r="H27" s="1"/>
      <c r="I27" s="1"/>
    </row>
    <row r="28" spans="1:9" x14ac:dyDescent="0.25">
      <c r="A28" s="127">
        <v>13</v>
      </c>
      <c r="B28" s="121">
        <f>B24</f>
        <v>0.22000000000000003</v>
      </c>
      <c r="C28" s="121">
        <f>C24</f>
        <v>0.16</v>
      </c>
      <c r="D28" s="121">
        <f t="shared" si="0"/>
        <v>0.90000000000000013</v>
      </c>
      <c r="E28" s="128">
        <f t="shared" si="1"/>
        <v>0.16</v>
      </c>
      <c r="F28" s="121">
        <f t="shared" si="2"/>
        <v>3.6875000000000036</v>
      </c>
      <c r="G28" s="128">
        <f t="shared" si="3"/>
        <v>-24.96153846153846</v>
      </c>
      <c r="H28" s="1"/>
      <c r="I28" s="1"/>
    </row>
    <row r="29" spans="1:9" x14ac:dyDescent="0.25">
      <c r="A29" s="125">
        <v>13</v>
      </c>
      <c r="B29" s="120">
        <f>B28</f>
        <v>0.22000000000000003</v>
      </c>
      <c r="C29" s="120">
        <f>C28</f>
        <v>0.16</v>
      </c>
      <c r="D29" s="120">
        <f t="shared" si="0"/>
        <v>0.90000000000000013</v>
      </c>
      <c r="E29" s="126">
        <f t="shared" si="1"/>
        <v>0.16</v>
      </c>
      <c r="F29" s="120">
        <f t="shared" si="2"/>
        <v>3.6875000000000036</v>
      </c>
      <c r="G29" s="126">
        <f t="shared" si="3"/>
        <v>-24.96153846153846</v>
      </c>
      <c r="H29" s="1"/>
      <c r="I29" s="1"/>
    </row>
    <row r="30" spans="1:9" x14ac:dyDescent="0.25">
      <c r="A30" s="125" t="s">
        <v>255</v>
      </c>
      <c r="B30" s="120">
        <f>B29-A3</f>
        <v>0.21000000000000002</v>
      </c>
      <c r="C30" s="120">
        <f>C29-A3</f>
        <v>0.15</v>
      </c>
      <c r="D30" s="120">
        <f t="shared" si="0"/>
        <v>0.89000000000000012</v>
      </c>
      <c r="E30" s="126">
        <f t="shared" si="1"/>
        <v>0.15</v>
      </c>
      <c r="F30" s="120">
        <f t="shared" si="2"/>
        <v>3.4038461538461569</v>
      </c>
      <c r="G30" s="126">
        <f t="shared" si="3"/>
        <v>-25.245192307692307</v>
      </c>
      <c r="H30" s="1"/>
      <c r="I30" s="1"/>
    </row>
    <row r="31" spans="1:9" x14ac:dyDescent="0.25">
      <c r="A31" s="125" t="s">
        <v>256</v>
      </c>
      <c r="B31" s="120">
        <f>B30</f>
        <v>0.21000000000000002</v>
      </c>
      <c r="C31" s="120">
        <f>C20</f>
        <v>0</v>
      </c>
      <c r="D31" s="120">
        <f t="shared" si="0"/>
        <v>0.89000000000000012</v>
      </c>
      <c r="E31" s="126">
        <f t="shared" si="1"/>
        <v>0</v>
      </c>
      <c r="F31" s="120">
        <f t="shared" si="2"/>
        <v>3.4038461538461569</v>
      </c>
      <c r="G31" s="126">
        <f t="shared" si="3"/>
        <v>-29.5</v>
      </c>
      <c r="H31" s="1"/>
      <c r="I31" s="1"/>
    </row>
    <row r="32" spans="1:9" x14ac:dyDescent="0.25">
      <c r="A32" s="127">
        <v>16</v>
      </c>
      <c r="B32" s="121">
        <f>B27</f>
        <v>0.64</v>
      </c>
      <c r="C32" s="121">
        <f>C27</f>
        <v>0.16</v>
      </c>
      <c r="D32" s="121">
        <f t="shared" si="0"/>
        <v>1.32</v>
      </c>
      <c r="E32" s="128">
        <f t="shared" si="1"/>
        <v>0.16</v>
      </c>
      <c r="F32" s="121">
        <f t="shared" si="2"/>
        <v>15.60096153846154</v>
      </c>
      <c r="G32" s="128">
        <f t="shared" si="3"/>
        <v>-24.96153846153846</v>
      </c>
      <c r="H32" s="1"/>
      <c r="I32" s="1"/>
    </row>
    <row r="33" spans="1:9" x14ac:dyDescent="0.25">
      <c r="A33" s="127" t="s">
        <v>257</v>
      </c>
      <c r="B33" s="121">
        <f>B32+A3</f>
        <v>0.65</v>
      </c>
      <c r="C33" s="121">
        <f>C32-A3</f>
        <v>0.15</v>
      </c>
      <c r="D33" s="121">
        <f t="shared" si="0"/>
        <v>1.33</v>
      </c>
      <c r="E33" s="128">
        <f t="shared" si="1"/>
        <v>0.15</v>
      </c>
      <c r="F33" s="121">
        <f t="shared" si="2"/>
        <v>15.884615384615387</v>
      </c>
      <c r="G33" s="128">
        <f t="shared" si="3"/>
        <v>-25.245192307692307</v>
      </c>
      <c r="H33" s="1"/>
      <c r="I33" s="1"/>
    </row>
    <row r="34" spans="1:9" x14ac:dyDescent="0.25">
      <c r="A34" s="127" t="s">
        <v>258</v>
      </c>
      <c r="B34" s="121">
        <f>B33</f>
        <v>0.65</v>
      </c>
      <c r="C34" s="121">
        <f>C23</f>
        <v>0</v>
      </c>
      <c r="D34" s="121">
        <f t="shared" si="0"/>
        <v>1.33</v>
      </c>
      <c r="E34" s="128">
        <f t="shared" si="1"/>
        <v>0</v>
      </c>
      <c r="F34" s="121">
        <f t="shared" si="2"/>
        <v>15.884615384615387</v>
      </c>
      <c r="G34" s="128">
        <f t="shared" si="3"/>
        <v>-29.5</v>
      </c>
      <c r="H34" s="1"/>
      <c r="I34" s="1"/>
    </row>
    <row r="35" spans="1:9" x14ac:dyDescent="0.25">
      <c r="A35" s="125">
        <v>14</v>
      </c>
      <c r="B35" s="120">
        <f>B25</f>
        <v>0.22000000000000003</v>
      </c>
      <c r="C35" s="120">
        <f>C25</f>
        <v>1.84</v>
      </c>
      <c r="D35" s="120">
        <f t="shared" si="0"/>
        <v>0.90000000000000013</v>
      </c>
      <c r="E35" s="126">
        <f t="shared" si="1"/>
        <v>1.84</v>
      </c>
      <c r="F35" s="120">
        <f t="shared" si="2"/>
        <v>3.6875000000000036</v>
      </c>
      <c r="G35" s="126">
        <f t="shared" si="3"/>
        <v>22.692307692307693</v>
      </c>
      <c r="H35" s="1"/>
      <c r="I35" s="1"/>
    </row>
    <row r="36" spans="1:9" x14ac:dyDescent="0.25">
      <c r="A36" s="125" t="s">
        <v>259</v>
      </c>
      <c r="B36" s="120">
        <f>B35-A3</f>
        <v>0.21000000000000002</v>
      </c>
      <c r="C36" s="120">
        <f>C35+A3</f>
        <v>1.85</v>
      </c>
      <c r="D36" s="120">
        <f t="shared" si="0"/>
        <v>0.89000000000000012</v>
      </c>
      <c r="E36" s="126">
        <f t="shared" si="1"/>
        <v>1.85</v>
      </c>
      <c r="F36" s="120">
        <f t="shared" si="2"/>
        <v>3.4038461538461569</v>
      </c>
      <c r="G36" s="126">
        <f t="shared" si="3"/>
        <v>22.97596153846154</v>
      </c>
      <c r="H36" s="1"/>
      <c r="I36" s="1"/>
    </row>
    <row r="37" spans="1:9" x14ac:dyDescent="0.25">
      <c r="A37" s="125" t="s">
        <v>260</v>
      </c>
      <c r="B37" s="120">
        <f>B36</f>
        <v>0.21000000000000002</v>
      </c>
      <c r="C37" s="120">
        <f>C21</f>
        <v>1.99</v>
      </c>
      <c r="D37" s="120">
        <f t="shared" si="0"/>
        <v>0.89000000000000012</v>
      </c>
      <c r="E37" s="126">
        <f t="shared" si="1"/>
        <v>1.99</v>
      </c>
      <c r="F37" s="120">
        <f t="shared" si="2"/>
        <v>3.4038461538461569</v>
      </c>
      <c r="G37" s="126">
        <f t="shared" si="3"/>
        <v>26.94711538461538</v>
      </c>
      <c r="H37" s="1"/>
      <c r="I37" s="1"/>
    </row>
    <row r="38" spans="1:9" x14ac:dyDescent="0.25">
      <c r="A38" s="127">
        <v>15</v>
      </c>
      <c r="B38" s="121">
        <f>B26</f>
        <v>0.64</v>
      </c>
      <c r="C38" s="121">
        <f>C26</f>
        <v>1.84</v>
      </c>
      <c r="D38" s="121">
        <f t="shared" si="0"/>
        <v>1.32</v>
      </c>
      <c r="E38" s="128">
        <f t="shared" si="1"/>
        <v>1.84</v>
      </c>
      <c r="F38" s="121">
        <f t="shared" si="2"/>
        <v>15.60096153846154</v>
      </c>
      <c r="G38" s="128">
        <f t="shared" si="3"/>
        <v>22.692307692307693</v>
      </c>
      <c r="H38" s="1"/>
      <c r="I38" s="1"/>
    </row>
    <row r="39" spans="1:9" x14ac:dyDescent="0.25">
      <c r="A39" s="127" t="s">
        <v>261</v>
      </c>
      <c r="B39" s="121">
        <f>B38+A3</f>
        <v>0.65</v>
      </c>
      <c r="C39" s="121">
        <f>C38+A3</f>
        <v>1.85</v>
      </c>
      <c r="D39" s="121">
        <f t="shared" si="0"/>
        <v>1.33</v>
      </c>
      <c r="E39" s="128">
        <f t="shared" si="1"/>
        <v>1.85</v>
      </c>
      <c r="F39" s="121">
        <f t="shared" si="2"/>
        <v>15.884615384615387</v>
      </c>
      <c r="G39" s="128">
        <f t="shared" si="3"/>
        <v>22.97596153846154</v>
      </c>
      <c r="H39" s="1"/>
      <c r="I39" s="1"/>
    </row>
    <row r="40" spans="1:9" x14ac:dyDescent="0.25">
      <c r="A40" s="127" t="s">
        <v>262</v>
      </c>
      <c r="B40" s="121">
        <f>B39</f>
        <v>0.65</v>
      </c>
      <c r="C40" s="121">
        <f>C37</f>
        <v>1.99</v>
      </c>
      <c r="D40" s="121">
        <f t="shared" si="0"/>
        <v>1.33</v>
      </c>
      <c r="E40" s="128">
        <f t="shared" si="1"/>
        <v>1.99</v>
      </c>
      <c r="F40" s="121">
        <f t="shared" si="2"/>
        <v>15.884615384615387</v>
      </c>
      <c r="G40" s="128">
        <f t="shared" si="3"/>
        <v>26.94711538461538</v>
      </c>
      <c r="H40" s="1"/>
      <c r="I40" s="1"/>
    </row>
    <row r="41" spans="1:9" x14ac:dyDescent="0.25">
      <c r="A41" s="125">
        <v>17</v>
      </c>
      <c r="B41" s="120">
        <f>B22-I4-I6</f>
        <v>0.65999999999999992</v>
      </c>
      <c r="C41" s="120">
        <f>I3</f>
        <v>1</v>
      </c>
      <c r="D41" s="120">
        <f t="shared" si="0"/>
        <v>1.3399999999999999</v>
      </c>
      <c r="E41" s="126">
        <f t="shared" si="1"/>
        <v>1</v>
      </c>
      <c r="F41" s="120">
        <f t="shared" si="2"/>
        <v>16.168269230769226</v>
      </c>
      <c r="G41" s="126">
        <f t="shared" si="3"/>
        <v>-1.1346153846153868</v>
      </c>
      <c r="H41" s="1"/>
      <c r="I41" s="1"/>
    </row>
    <row r="42" spans="1:9" x14ac:dyDescent="0.25">
      <c r="A42" s="125">
        <v>18</v>
      </c>
      <c r="B42" s="120">
        <f>B41</f>
        <v>0.65999999999999992</v>
      </c>
      <c r="C42" s="120">
        <f>C41+I5</f>
        <v>1.2</v>
      </c>
      <c r="D42" s="120">
        <f t="shared" si="0"/>
        <v>1.3399999999999999</v>
      </c>
      <c r="E42" s="126">
        <f t="shared" si="1"/>
        <v>1.2</v>
      </c>
      <c r="F42" s="120">
        <f t="shared" si="2"/>
        <v>16.168269230769226</v>
      </c>
      <c r="G42" s="126">
        <f t="shared" si="3"/>
        <v>4.538461538461533</v>
      </c>
      <c r="H42" s="1"/>
      <c r="I42" s="1"/>
    </row>
    <row r="43" spans="1:9" x14ac:dyDescent="0.25">
      <c r="A43" s="125">
        <v>19</v>
      </c>
      <c r="B43" s="120">
        <f>B42+I4</f>
        <v>0.72</v>
      </c>
      <c r="C43" s="120">
        <f>C42</f>
        <v>1.2</v>
      </c>
      <c r="D43" s="120">
        <f t="shared" si="0"/>
        <v>1.4</v>
      </c>
      <c r="E43" s="126">
        <f t="shared" si="1"/>
        <v>1.2</v>
      </c>
      <c r="F43" s="120">
        <f t="shared" si="2"/>
        <v>17.870192307692307</v>
      </c>
      <c r="G43" s="126">
        <f t="shared" si="3"/>
        <v>4.538461538461533</v>
      </c>
      <c r="H43" s="1"/>
      <c r="I43" s="1"/>
    </row>
    <row r="44" spans="1:9" x14ac:dyDescent="0.25">
      <c r="A44" s="125">
        <v>20</v>
      </c>
      <c r="B44" s="120">
        <f>B43</f>
        <v>0.72</v>
      </c>
      <c r="C44" s="120">
        <f>C41</f>
        <v>1</v>
      </c>
      <c r="D44" s="120">
        <f t="shared" si="0"/>
        <v>1.4</v>
      </c>
      <c r="E44" s="126">
        <f t="shared" si="1"/>
        <v>1</v>
      </c>
      <c r="F44" s="120">
        <f t="shared" si="2"/>
        <v>17.870192307692307</v>
      </c>
      <c r="G44" s="126">
        <f t="shared" si="3"/>
        <v>-1.1346153846153868</v>
      </c>
      <c r="H44" s="1"/>
      <c r="I44" s="1"/>
    </row>
    <row r="45" spans="1:9" x14ac:dyDescent="0.25">
      <c r="A45" s="125">
        <v>17</v>
      </c>
      <c r="B45" s="120">
        <f>B41</f>
        <v>0.65999999999999992</v>
      </c>
      <c r="C45" s="120">
        <f>C41</f>
        <v>1</v>
      </c>
      <c r="D45" s="120">
        <f t="shared" si="0"/>
        <v>1.3399999999999999</v>
      </c>
      <c r="E45" s="126">
        <f t="shared" si="1"/>
        <v>1</v>
      </c>
      <c r="F45" s="120">
        <f t="shared" si="2"/>
        <v>16.168269230769226</v>
      </c>
      <c r="G45" s="126">
        <f t="shared" si="3"/>
        <v>-1.1346153846153868</v>
      </c>
      <c r="H45" s="1"/>
      <c r="I45" s="1"/>
    </row>
    <row r="46" spans="1:9" x14ac:dyDescent="0.25">
      <c r="A46" s="127">
        <v>21</v>
      </c>
      <c r="B46" s="121">
        <f>B41-I9+I4-0.01</f>
        <v>0.52999999999999992</v>
      </c>
      <c r="C46" s="121">
        <f>C41+I5-I8-0.04</f>
        <v>1.135</v>
      </c>
      <c r="D46" s="121">
        <f t="shared" si="0"/>
        <v>1.21</v>
      </c>
      <c r="E46" s="128">
        <f t="shared" si="1"/>
        <v>1.135</v>
      </c>
      <c r="F46" s="121">
        <f t="shared" si="2"/>
        <v>12.480769230769234</v>
      </c>
      <c r="G46" s="128">
        <f t="shared" si="3"/>
        <v>2.6947115384615401</v>
      </c>
      <c r="H46" s="1"/>
      <c r="I46" s="1"/>
    </row>
    <row r="47" spans="1:9" x14ac:dyDescent="0.25">
      <c r="A47" s="127">
        <v>22</v>
      </c>
      <c r="B47" s="121">
        <f>B46</f>
        <v>0.52999999999999992</v>
      </c>
      <c r="C47" s="121">
        <f>C46+I8</f>
        <v>1.1599999999999999</v>
      </c>
      <c r="D47" s="121">
        <f t="shared" si="0"/>
        <v>1.21</v>
      </c>
      <c r="E47" s="128">
        <f t="shared" si="1"/>
        <v>1.1599999999999999</v>
      </c>
      <c r="F47" s="121">
        <f t="shared" si="2"/>
        <v>12.480769230769234</v>
      </c>
      <c r="G47" s="128">
        <f t="shared" si="3"/>
        <v>3.4038461538461533</v>
      </c>
      <c r="H47" s="1"/>
      <c r="I47" s="1"/>
    </row>
    <row r="48" spans="1:9" x14ac:dyDescent="0.25">
      <c r="A48" s="127">
        <v>23</v>
      </c>
      <c r="B48" s="121">
        <f>B47+I9</f>
        <v>0.71</v>
      </c>
      <c r="C48" s="121">
        <f>C47</f>
        <v>1.1599999999999999</v>
      </c>
      <c r="D48" s="121">
        <f t="shared" si="0"/>
        <v>1.3900000000000001</v>
      </c>
      <c r="E48" s="128">
        <f t="shared" si="1"/>
        <v>1.1599999999999999</v>
      </c>
      <c r="F48" s="121">
        <f t="shared" si="2"/>
        <v>17.58653846153846</v>
      </c>
      <c r="G48" s="128">
        <f t="shared" si="3"/>
        <v>3.4038461538461533</v>
      </c>
      <c r="H48" s="1"/>
      <c r="I48" s="1"/>
    </row>
    <row r="49" spans="1:9" x14ac:dyDescent="0.25">
      <c r="A49" s="127">
        <v>24</v>
      </c>
      <c r="B49" s="121">
        <f>B48</f>
        <v>0.71</v>
      </c>
      <c r="C49" s="121">
        <f>C46</f>
        <v>1.135</v>
      </c>
      <c r="D49" s="121">
        <f t="shared" si="0"/>
        <v>1.3900000000000001</v>
      </c>
      <c r="E49" s="128">
        <f t="shared" si="1"/>
        <v>1.135</v>
      </c>
      <c r="F49" s="121">
        <f t="shared" si="2"/>
        <v>17.58653846153846</v>
      </c>
      <c r="G49" s="128">
        <f t="shared" si="3"/>
        <v>2.6947115384615401</v>
      </c>
      <c r="H49" s="1"/>
      <c r="I49" s="1"/>
    </row>
    <row r="50" spans="1:9" x14ac:dyDescent="0.25">
      <c r="A50" s="129">
        <v>21</v>
      </c>
      <c r="B50" s="133">
        <f>B46</f>
        <v>0.52999999999999992</v>
      </c>
      <c r="C50" s="133">
        <f>C46</f>
        <v>1.135</v>
      </c>
      <c r="D50" s="133">
        <f t="shared" si="0"/>
        <v>1.21</v>
      </c>
      <c r="E50" s="134">
        <f t="shared" si="1"/>
        <v>1.135</v>
      </c>
      <c r="F50" s="133">
        <f t="shared" si="2"/>
        <v>12.480769230769234</v>
      </c>
      <c r="G50" s="134">
        <f t="shared" si="3"/>
        <v>2.6947115384615401</v>
      </c>
      <c r="H50" s="1"/>
      <c r="I50" s="1"/>
    </row>
    <row r="51" spans="1:9" x14ac:dyDescent="0.25">
      <c r="A51" s="1" t="s">
        <v>263</v>
      </c>
      <c r="B51" s="130" t="s">
        <v>245</v>
      </c>
      <c r="C51" s="130" t="s">
        <v>246</v>
      </c>
      <c r="D51" s="130" t="s">
        <v>245</v>
      </c>
      <c r="E51" s="130" t="s">
        <v>246</v>
      </c>
      <c r="F51" s="131">
        <v>0.01</v>
      </c>
      <c r="G51" s="131"/>
      <c r="H51" s="1"/>
      <c r="I51" s="1"/>
    </row>
    <row r="52" spans="1:9" x14ac:dyDescent="0.25">
      <c r="A52" s="118">
        <v>1</v>
      </c>
      <c r="B52" s="120">
        <f>B11+F51</f>
        <v>-0.59000000000000008</v>
      </c>
      <c r="C52" s="120">
        <f>C11+F51</f>
        <v>0.80999999999999994</v>
      </c>
      <c r="D52" s="120">
        <f t="shared" ref="D52:D61" si="4">B52+ABS(MIN($B$4:$B$10))</f>
        <v>8.9999999999999969E-2</v>
      </c>
      <c r="E52" s="120">
        <f t="shared" ref="E52:E61" si="5">C52</f>
        <v>0.80999999999999994</v>
      </c>
      <c r="F52" s="132">
        <f t="shared" ref="F52:F61" si="6">D52*$B$1/$C$1-0.5*$B$1*$B$2/$C$1</f>
        <v>-19.28846153846154</v>
      </c>
      <c r="G52" s="132">
        <f t="shared" ref="G52:G61" si="7">E52*$B$1/$C$1-0.5*$B$1*$C$2/$C$1</f>
        <v>-6.5240384615384635</v>
      </c>
      <c r="H52" s="1"/>
      <c r="I52" s="1"/>
    </row>
    <row r="53" spans="1:9" x14ac:dyDescent="0.25">
      <c r="A53" s="118">
        <v>2</v>
      </c>
      <c r="B53" s="120">
        <f>B52</f>
        <v>-0.59000000000000008</v>
      </c>
      <c r="C53" s="120">
        <f>C12-F51</f>
        <v>1.99</v>
      </c>
      <c r="D53" s="120">
        <f t="shared" si="4"/>
        <v>8.9999999999999969E-2</v>
      </c>
      <c r="E53" s="120">
        <f t="shared" si="5"/>
        <v>1.99</v>
      </c>
      <c r="F53" s="132">
        <f t="shared" si="6"/>
        <v>-19.28846153846154</v>
      </c>
      <c r="G53" s="132">
        <f t="shared" si="7"/>
        <v>26.94711538461538</v>
      </c>
      <c r="H53" s="1"/>
      <c r="I53" s="1"/>
    </row>
    <row r="54" spans="1:9" x14ac:dyDescent="0.25">
      <c r="A54" s="118">
        <v>3</v>
      </c>
      <c r="B54" s="120">
        <f>B13-F51</f>
        <v>-0.01</v>
      </c>
      <c r="C54" s="120">
        <f>C53</f>
        <v>1.99</v>
      </c>
      <c r="D54" s="120">
        <f t="shared" si="4"/>
        <v>0.67</v>
      </c>
      <c r="E54" s="120">
        <f t="shared" si="5"/>
        <v>1.99</v>
      </c>
      <c r="F54" s="132">
        <f t="shared" si="6"/>
        <v>-2.8365384615384599</v>
      </c>
      <c r="G54" s="132">
        <f t="shared" si="7"/>
        <v>26.94711538461538</v>
      </c>
      <c r="H54" s="1"/>
      <c r="I54" s="1"/>
    </row>
    <row r="55" spans="1:9" x14ac:dyDescent="0.25">
      <c r="A55" s="118">
        <v>4</v>
      </c>
      <c r="B55" s="120">
        <f>B54</f>
        <v>-0.01</v>
      </c>
      <c r="C55" s="120">
        <f>C52</f>
        <v>0.80999999999999994</v>
      </c>
      <c r="D55" s="120">
        <f t="shared" si="4"/>
        <v>0.67</v>
      </c>
      <c r="E55" s="120">
        <f t="shared" si="5"/>
        <v>0.80999999999999994</v>
      </c>
      <c r="F55" s="132">
        <f t="shared" si="6"/>
        <v>-2.8365384615384599</v>
      </c>
      <c r="G55" s="132">
        <f t="shared" si="7"/>
        <v>-6.5240384615384635</v>
      </c>
      <c r="H55" s="1"/>
      <c r="I55" s="1"/>
    </row>
    <row r="56" spans="1:9" x14ac:dyDescent="0.25">
      <c r="A56" s="118">
        <v>1</v>
      </c>
      <c r="B56" s="120">
        <f>B52</f>
        <v>-0.59000000000000008</v>
      </c>
      <c r="C56" s="120">
        <f>C52</f>
        <v>0.80999999999999994</v>
      </c>
      <c r="D56" s="120">
        <f t="shared" si="4"/>
        <v>8.9999999999999969E-2</v>
      </c>
      <c r="E56" s="120">
        <f t="shared" si="5"/>
        <v>0.80999999999999994</v>
      </c>
      <c r="F56" s="132">
        <f t="shared" si="6"/>
        <v>-19.28846153846154</v>
      </c>
      <c r="G56" s="132">
        <f t="shared" si="7"/>
        <v>-6.5240384615384635</v>
      </c>
      <c r="H56" s="1"/>
      <c r="I56" s="1"/>
    </row>
    <row r="57" spans="1:9" x14ac:dyDescent="0.25">
      <c r="A57" s="118">
        <v>5</v>
      </c>
      <c r="B57" s="120">
        <f>B52-F51+'Input &amp; Process'!E24/1000</f>
        <v>-0.54</v>
      </c>
      <c r="C57" s="120">
        <f>C52-F51+'Input &amp; Process'!H24/1000</f>
        <v>0.89999999999999991</v>
      </c>
      <c r="D57" s="120">
        <f t="shared" si="4"/>
        <v>0.14000000000000001</v>
      </c>
      <c r="E57" s="120">
        <f t="shared" si="5"/>
        <v>0.89999999999999991</v>
      </c>
      <c r="F57" s="132">
        <f t="shared" si="6"/>
        <v>-17.870192307692307</v>
      </c>
      <c r="G57" s="132">
        <f t="shared" si="7"/>
        <v>-3.9711538461538503</v>
      </c>
      <c r="H57" s="1"/>
      <c r="I57" s="1"/>
    </row>
    <row r="58" spans="1:9" x14ac:dyDescent="0.25">
      <c r="A58" s="118">
        <v>6</v>
      </c>
      <c r="B58" s="120">
        <f>B57</f>
        <v>-0.54</v>
      </c>
      <c r="C58" s="120">
        <f>C53+F51-'Input &amp; Process'!D24/1000</f>
        <v>1.9</v>
      </c>
      <c r="D58" s="120">
        <f t="shared" si="4"/>
        <v>0.14000000000000001</v>
      </c>
      <c r="E58" s="120">
        <f t="shared" si="5"/>
        <v>1.9</v>
      </c>
      <c r="F58" s="132">
        <f t="shared" si="6"/>
        <v>-17.870192307692307</v>
      </c>
      <c r="G58" s="132">
        <f t="shared" si="7"/>
        <v>24.394230769230766</v>
      </c>
      <c r="H58" s="1"/>
      <c r="I58" s="1"/>
    </row>
    <row r="59" spans="1:9" x14ac:dyDescent="0.25">
      <c r="A59" s="118">
        <v>7</v>
      </c>
      <c r="B59" s="120">
        <f>B54+F51-'Input &amp; Process'!E24/1000</f>
        <v>-0.06</v>
      </c>
      <c r="C59" s="120">
        <f>C58</f>
        <v>1.9</v>
      </c>
      <c r="D59" s="120">
        <f t="shared" si="4"/>
        <v>0.62000000000000011</v>
      </c>
      <c r="E59" s="120">
        <f t="shared" si="5"/>
        <v>1.9</v>
      </c>
      <c r="F59" s="132">
        <f t="shared" si="6"/>
        <v>-4.2548076923076898</v>
      </c>
      <c r="G59" s="132">
        <f t="shared" si="7"/>
        <v>24.394230769230766</v>
      </c>
      <c r="H59" s="1"/>
      <c r="I59" s="1"/>
    </row>
    <row r="60" spans="1:9" x14ac:dyDescent="0.25">
      <c r="A60" s="118">
        <v>8</v>
      </c>
      <c r="B60" s="120">
        <f>B59</f>
        <v>-0.06</v>
      </c>
      <c r="C60" s="120">
        <f>C57</f>
        <v>0.89999999999999991</v>
      </c>
      <c r="D60" s="120">
        <f t="shared" si="4"/>
        <v>0.62000000000000011</v>
      </c>
      <c r="E60" s="120">
        <f t="shared" si="5"/>
        <v>0.89999999999999991</v>
      </c>
      <c r="F60" s="132">
        <f t="shared" si="6"/>
        <v>-4.2548076923076898</v>
      </c>
      <c r="G60" s="132">
        <f t="shared" si="7"/>
        <v>-3.9711538461538503</v>
      </c>
      <c r="H60" s="1"/>
      <c r="I60" s="1"/>
    </row>
    <row r="61" spans="1:9" x14ac:dyDescent="0.25">
      <c r="A61" s="118">
        <v>5</v>
      </c>
      <c r="B61" s="120">
        <f>B57</f>
        <v>-0.54</v>
      </c>
      <c r="C61" s="120">
        <f>C57</f>
        <v>0.89999999999999991</v>
      </c>
      <c r="D61" s="120">
        <f t="shared" si="4"/>
        <v>0.14000000000000001</v>
      </c>
      <c r="E61" s="120">
        <f t="shared" si="5"/>
        <v>0.89999999999999991</v>
      </c>
      <c r="F61" s="132">
        <f t="shared" si="6"/>
        <v>-17.870192307692307</v>
      </c>
      <c r="G61" s="132">
        <f t="shared" si="7"/>
        <v>-3.9711538461538503</v>
      </c>
      <c r="H61" s="1"/>
      <c r="I61" s="1"/>
    </row>
    <row r="62" spans="1:9" x14ac:dyDescent="0.25">
      <c r="A62" s="2" t="s">
        <v>264</v>
      </c>
      <c r="B62" s="130" t="s">
        <v>245</v>
      </c>
      <c r="C62" s="130" t="s">
        <v>246</v>
      </c>
      <c r="D62" s="130" t="s">
        <v>245</v>
      </c>
      <c r="E62" s="130" t="s">
        <v>246</v>
      </c>
      <c r="F62" s="130" t="s">
        <v>247</v>
      </c>
      <c r="G62" s="130">
        <f>IF('Input &amp; Process'!H26=1,(B59-B58)/2,IF('Input &amp; Process'!H26=2,(B59-B58)/3,IF('Input &amp; Process'!H26=3,(B59-B58)/4,IF('Input &amp; Process'!H26=0,500,"[ EROR ]"))))</f>
        <v>0.24000000000000002</v>
      </c>
      <c r="H62" s="1"/>
      <c r="I62" s="1"/>
    </row>
    <row r="63" spans="1:9" x14ac:dyDescent="0.25">
      <c r="A63" s="119">
        <v>1</v>
      </c>
      <c r="B63" s="121">
        <f>B57-0.5*'Input &amp; Process'!F24/1000+G62</f>
        <v>-0.32000000000000006</v>
      </c>
      <c r="C63" s="121">
        <f>C57</f>
        <v>0.89999999999999991</v>
      </c>
      <c r="D63" s="121">
        <f>B63+ABS(MIN($B$4:$B$10))</f>
        <v>0.36</v>
      </c>
      <c r="E63" s="121">
        <f>C63</f>
        <v>0.89999999999999991</v>
      </c>
      <c r="F63" s="135">
        <f>D63*$B$1/$C$1-0.5*$B$1*$B$2/$C$1</f>
        <v>-11.629807692307693</v>
      </c>
      <c r="G63" s="135">
        <f>E63*$B$1/$C$1-0.5*$B$1*$C$2/$C$1</f>
        <v>-3.9711538461538503</v>
      </c>
      <c r="H63" s="1"/>
      <c r="I63" s="1"/>
    </row>
    <row r="64" spans="1:9" x14ac:dyDescent="0.25">
      <c r="A64" s="119">
        <v>2</v>
      </c>
      <c r="B64" s="121">
        <f>B63</f>
        <v>-0.32000000000000006</v>
      </c>
      <c r="C64" s="121">
        <f>C58</f>
        <v>1.9</v>
      </c>
      <c r="D64" s="121">
        <f>B64+ABS(MIN($B$4:$B$10))</f>
        <v>0.36</v>
      </c>
      <c r="E64" s="121">
        <f>C64</f>
        <v>1.9</v>
      </c>
      <c r="F64" s="135">
        <f>D64*$B$1/$C$1-0.5*$B$1*$B$2/$C$1</f>
        <v>-11.629807692307693</v>
      </c>
      <c r="G64" s="135">
        <f>E64*$B$1/$C$1-0.5*$B$1*$C$2/$C$1</f>
        <v>24.394230769230766</v>
      </c>
      <c r="H64" s="1"/>
      <c r="I64" s="1"/>
    </row>
    <row r="65" spans="1:9" x14ac:dyDescent="0.25">
      <c r="A65" s="119">
        <v>3</v>
      </c>
      <c r="B65" s="121">
        <f>B64+'Input &amp; Process'!F24/1000</f>
        <v>-0.28000000000000008</v>
      </c>
      <c r="C65" s="121">
        <f>C64</f>
        <v>1.9</v>
      </c>
      <c r="D65" s="121">
        <f>B65+ABS(MIN($B$4:$B$10))</f>
        <v>0.39999999999999997</v>
      </c>
      <c r="E65" s="121">
        <f>C65</f>
        <v>1.9</v>
      </c>
      <c r="F65" s="135">
        <f>D65*$B$1/$C$1-0.5*$B$1*$B$2/$C$1</f>
        <v>-10.495192307692308</v>
      </c>
      <c r="G65" s="135">
        <f>E65*$B$1/$C$1-0.5*$B$1*$C$2/$C$1</f>
        <v>24.394230769230766</v>
      </c>
      <c r="H65" s="1"/>
      <c r="I65" s="1"/>
    </row>
    <row r="66" spans="1:9" x14ac:dyDescent="0.25">
      <c r="A66" s="119">
        <v>4</v>
      </c>
      <c r="B66" s="121">
        <f>B65</f>
        <v>-0.28000000000000008</v>
      </c>
      <c r="C66" s="121">
        <f>C63</f>
        <v>0.89999999999999991</v>
      </c>
      <c r="D66" s="121">
        <f>B66+ABS(MIN($B$4:$B$10))</f>
        <v>0.39999999999999997</v>
      </c>
      <c r="E66" s="121">
        <f>C66</f>
        <v>0.89999999999999991</v>
      </c>
      <c r="F66" s="135">
        <f>D66*$B$1/$C$1-0.5*$B$1*$B$2/$C$1</f>
        <v>-10.495192307692308</v>
      </c>
      <c r="G66" s="135">
        <f>E66*$B$1/$C$1-0.5*$B$1*$C$2/$C$1</f>
        <v>-3.9711538461538503</v>
      </c>
      <c r="H66" s="1"/>
      <c r="I66" s="1"/>
    </row>
    <row r="67" spans="1:9" x14ac:dyDescent="0.25">
      <c r="A67" s="119">
        <v>1</v>
      </c>
      <c r="B67" s="121">
        <f>B63</f>
        <v>-0.32000000000000006</v>
      </c>
      <c r="C67" s="121">
        <f>C63</f>
        <v>0.89999999999999991</v>
      </c>
      <c r="D67" s="121">
        <f>B67+ABS(MIN($B$4:$B$10))</f>
        <v>0.36</v>
      </c>
      <c r="E67" s="121">
        <f>C67</f>
        <v>0.89999999999999991</v>
      </c>
      <c r="F67" s="135">
        <f>D67*$B$1/$C$1-0.5*$B$1*$B$2/$C$1</f>
        <v>-11.629807692307693</v>
      </c>
      <c r="G67" s="135">
        <f>E67*$B$1/$C$1-0.5*$B$1*$C$2/$C$1</f>
        <v>-3.9711538461538503</v>
      </c>
      <c r="H67" s="1"/>
      <c r="I67" s="1"/>
    </row>
    <row r="68" spans="1:9" x14ac:dyDescent="0.25">
      <c r="A68" s="2" t="s">
        <v>265</v>
      </c>
      <c r="B68" s="130" t="s">
        <v>245</v>
      </c>
      <c r="C68" s="130" t="s">
        <v>246</v>
      </c>
      <c r="D68" s="130" t="s">
        <v>245</v>
      </c>
      <c r="E68" s="130" t="s">
        <v>246</v>
      </c>
      <c r="F68" s="130" t="s">
        <v>247</v>
      </c>
      <c r="G68" s="130">
        <f>IF('Input &amp; Process'!H26=1,500,IF('Input &amp; Process'!H26=2,(B59-B58)/3*2,IF('Input &amp; Process'!H26=3,(B59-B58)/4*2,IF('Input &amp; Process'!H26=0,500,"[ EROR ]"))))</f>
        <v>500</v>
      </c>
      <c r="H68" s="1"/>
      <c r="I68" s="1"/>
    </row>
    <row r="69" spans="1:9" x14ac:dyDescent="0.25">
      <c r="A69" s="118">
        <v>1</v>
      </c>
      <c r="B69" s="120">
        <f>B57-0.5*'Input &amp; Process'!F24/1000+G68</f>
        <v>499.44</v>
      </c>
      <c r="C69" s="120">
        <f>C63</f>
        <v>0.89999999999999991</v>
      </c>
      <c r="D69" s="120">
        <f>B69+ABS(MIN($B$4:$B$10))</f>
        <v>500.12</v>
      </c>
      <c r="E69" s="120">
        <f>C69</f>
        <v>0.89999999999999991</v>
      </c>
      <c r="F69" s="132">
        <f>D69*$B$1/$C$1-0.5*$B$1*$B$2/$C$1</f>
        <v>14164.254807692309</v>
      </c>
      <c r="G69" s="132">
        <f>E69*$B$1/$C$1-0.5*$B$1*$C$2/$C$1</f>
        <v>-3.9711538461538503</v>
      </c>
      <c r="H69" s="1"/>
      <c r="I69" s="1"/>
    </row>
    <row r="70" spans="1:9" x14ac:dyDescent="0.25">
      <c r="A70" s="118">
        <v>2</v>
      </c>
      <c r="B70" s="120">
        <f>B69</f>
        <v>499.44</v>
      </c>
      <c r="C70" s="120">
        <f>C64</f>
        <v>1.9</v>
      </c>
      <c r="D70" s="120">
        <f>B70+ABS(MIN($B$4:$B$10))</f>
        <v>500.12</v>
      </c>
      <c r="E70" s="120">
        <f>C70</f>
        <v>1.9</v>
      </c>
      <c r="F70" s="132">
        <f>D70*$B$1/$C$1-0.5*$B$1*$B$2/$C$1</f>
        <v>14164.254807692309</v>
      </c>
      <c r="G70" s="132">
        <f>E70*$B$1/$C$1-0.5*$B$1*$C$2/$C$1</f>
        <v>24.394230769230766</v>
      </c>
      <c r="H70" s="1"/>
      <c r="I70" s="1"/>
    </row>
    <row r="71" spans="1:9" x14ac:dyDescent="0.25">
      <c r="A71" s="118">
        <v>3</v>
      </c>
      <c r="B71" s="120">
        <f>B70+'Input &amp; Process'!F24/1000</f>
        <v>499.48</v>
      </c>
      <c r="C71" s="120">
        <f>C65</f>
        <v>1.9</v>
      </c>
      <c r="D71" s="120">
        <f>B71+ABS(MIN($B$4:$B$10))</f>
        <v>500.16</v>
      </c>
      <c r="E71" s="120">
        <f>C71</f>
        <v>1.9</v>
      </c>
      <c r="F71" s="132">
        <f>D71*$B$1/$C$1-0.5*$B$1*$B$2/$C$1</f>
        <v>14165.389423076924</v>
      </c>
      <c r="G71" s="132">
        <f>E71*$B$1/$C$1-0.5*$B$1*$C$2/$C$1</f>
        <v>24.394230769230766</v>
      </c>
      <c r="H71" s="1"/>
      <c r="I71" s="1"/>
    </row>
    <row r="72" spans="1:9" x14ac:dyDescent="0.25">
      <c r="A72" s="118">
        <v>4</v>
      </c>
      <c r="B72" s="120">
        <f>B71</f>
        <v>499.48</v>
      </c>
      <c r="C72" s="120">
        <f>C66</f>
        <v>0.89999999999999991</v>
      </c>
      <c r="D72" s="120">
        <f>B72+ABS(MIN($B$4:$B$10))</f>
        <v>500.16</v>
      </c>
      <c r="E72" s="120">
        <f>C72</f>
        <v>0.89999999999999991</v>
      </c>
      <c r="F72" s="132">
        <f>D72*$B$1/$C$1-0.5*$B$1*$B$2/$C$1</f>
        <v>14165.389423076924</v>
      </c>
      <c r="G72" s="132">
        <f>E72*$B$1/$C$1-0.5*$B$1*$C$2/$C$1</f>
        <v>-3.9711538461538503</v>
      </c>
      <c r="H72" s="1"/>
      <c r="I72" s="1"/>
    </row>
    <row r="73" spans="1:9" x14ac:dyDescent="0.25">
      <c r="A73" s="118">
        <v>1</v>
      </c>
      <c r="B73" s="120">
        <f>B69</f>
        <v>499.44</v>
      </c>
      <c r="C73" s="120">
        <f>C67</f>
        <v>0.89999999999999991</v>
      </c>
      <c r="D73" s="120">
        <f>B73+ABS(MIN($B$4:$B$10))</f>
        <v>500.12</v>
      </c>
      <c r="E73" s="120">
        <f>C73</f>
        <v>0.89999999999999991</v>
      </c>
      <c r="F73" s="132">
        <f>D73*$B$1/$C$1-0.5*$B$1*$B$2/$C$1</f>
        <v>14164.254807692309</v>
      </c>
      <c r="G73" s="132">
        <f>E73*$B$1/$C$1-0.5*$B$1*$C$2/$C$1</f>
        <v>-3.9711538461538503</v>
      </c>
      <c r="H73" s="1"/>
      <c r="I73" s="1"/>
    </row>
    <row r="74" spans="1:9" x14ac:dyDescent="0.25">
      <c r="A74" s="2" t="s">
        <v>266</v>
      </c>
      <c r="B74" s="130" t="s">
        <v>245</v>
      </c>
      <c r="C74" s="130" t="s">
        <v>246</v>
      </c>
      <c r="D74" s="130" t="s">
        <v>245</v>
      </c>
      <c r="E74" s="130" t="s">
        <v>246</v>
      </c>
      <c r="F74" s="130" t="s">
        <v>247</v>
      </c>
      <c r="G74" s="130">
        <f>IF('Input &amp; Process'!H26=1,500,IF('Input &amp; Process'!H26=2,500,IF('Input &amp; Process'!H26=3,(B59-B58)/4*3,IF('Input &amp; Process'!H26=0,500,"[ EROR ]"))))</f>
        <v>500</v>
      </c>
      <c r="H74" s="1"/>
      <c r="I74" s="1"/>
    </row>
    <row r="75" spans="1:9" x14ac:dyDescent="0.25">
      <c r="A75" s="119">
        <v>1</v>
      </c>
      <c r="B75" s="121">
        <f>B57-0.5*'Input &amp; Process'!F24/1000+G74</f>
        <v>499.44</v>
      </c>
      <c r="C75" s="121">
        <f>C69</f>
        <v>0.89999999999999991</v>
      </c>
      <c r="D75" s="121">
        <f>B75+ABS(MIN($B$4:$B$10))</f>
        <v>500.12</v>
      </c>
      <c r="E75" s="121">
        <f>C75</f>
        <v>0.89999999999999991</v>
      </c>
      <c r="F75" s="135">
        <f>D75*$B$1/$C$1-0.5*$B$1*$B$2/$C$1</f>
        <v>14164.254807692309</v>
      </c>
      <c r="G75" s="135">
        <f>E75*$B$1/$C$1-0.5*$B$1*$C$2/$C$1</f>
        <v>-3.9711538461538503</v>
      </c>
      <c r="H75" s="1"/>
      <c r="I75" s="1"/>
    </row>
    <row r="76" spans="1:9" x14ac:dyDescent="0.25">
      <c r="A76" s="119">
        <v>2</v>
      </c>
      <c r="B76" s="121">
        <f>B75</f>
        <v>499.44</v>
      </c>
      <c r="C76" s="121">
        <f>C70</f>
        <v>1.9</v>
      </c>
      <c r="D76" s="121">
        <f>B76+ABS(MIN($B$4:$B$10))</f>
        <v>500.12</v>
      </c>
      <c r="E76" s="121">
        <f>C76</f>
        <v>1.9</v>
      </c>
      <c r="F76" s="135">
        <f>D76*$B$1/$C$1-0.5*$B$1*$B$2/$C$1</f>
        <v>14164.254807692309</v>
      </c>
      <c r="G76" s="135">
        <f>E76*$B$1/$C$1-0.5*$B$1*$C$2/$C$1</f>
        <v>24.394230769230766</v>
      </c>
      <c r="H76" s="1"/>
      <c r="I76" s="1"/>
    </row>
    <row r="77" spans="1:9" x14ac:dyDescent="0.25">
      <c r="A77" s="119">
        <v>3</v>
      </c>
      <c r="B77" s="121">
        <f>B76+'Input &amp; Process'!F24/1000</f>
        <v>499.48</v>
      </c>
      <c r="C77" s="121">
        <f>C71</f>
        <v>1.9</v>
      </c>
      <c r="D77" s="121">
        <f>B77+ABS(MIN($B$4:$B$10))</f>
        <v>500.16</v>
      </c>
      <c r="E77" s="121">
        <f>C77</f>
        <v>1.9</v>
      </c>
      <c r="F77" s="135">
        <f>D77*$B$1/$C$1-0.5*$B$1*$B$2/$C$1</f>
        <v>14165.389423076924</v>
      </c>
      <c r="G77" s="135">
        <f>E77*$B$1/$C$1-0.5*$B$1*$C$2/$C$1</f>
        <v>24.394230769230766</v>
      </c>
      <c r="H77" s="1"/>
      <c r="I77" s="1"/>
    </row>
    <row r="78" spans="1:9" x14ac:dyDescent="0.25">
      <c r="A78" s="119">
        <v>4</v>
      </c>
      <c r="B78" s="121">
        <f>B77</f>
        <v>499.48</v>
      </c>
      <c r="C78" s="121">
        <f>C72</f>
        <v>0.89999999999999991</v>
      </c>
      <c r="D78" s="121">
        <f>B78+ABS(MIN($B$4:$B$10))</f>
        <v>500.16</v>
      </c>
      <c r="E78" s="121">
        <f>C78</f>
        <v>0.89999999999999991</v>
      </c>
      <c r="F78" s="135">
        <f>D78*$B$1/$C$1-0.5*$B$1*$B$2/$C$1</f>
        <v>14165.389423076924</v>
      </c>
      <c r="G78" s="135">
        <f>E78*$B$1/$C$1-0.5*$B$1*$C$2/$C$1</f>
        <v>-3.9711538461538503</v>
      </c>
      <c r="H78" s="1"/>
      <c r="I78" s="1"/>
    </row>
    <row r="79" spans="1:9" x14ac:dyDescent="0.25">
      <c r="A79" s="119">
        <v>1</v>
      </c>
      <c r="B79" s="121">
        <f>B75</f>
        <v>499.44</v>
      </c>
      <c r="C79" s="121">
        <f>C73</f>
        <v>0.89999999999999991</v>
      </c>
      <c r="D79" s="121">
        <f>B79+ABS(MIN($B$4:$B$10))</f>
        <v>500.12</v>
      </c>
      <c r="E79" s="121">
        <f>C79</f>
        <v>0.89999999999999991</v>
      </c>
      <c r="F79" s="135">
        <f>D79*$B$1/$C$1-0.5*$B$1*$B$2/$C$1</f>
        <v>14164.254807692309</v>
      </c>
      <c r="G79" s="135">
        <f>E79*$B$1/$C$1-0.5*$B$1*$C$2/$C$1</f>
        <v>-3.9711538461538503</v>
      </c>
      <c r="H79" s="1"/>
      <c r="I79" s="1"/>
    </row>
    <row r="80" spans="1:9" x14ac:dyDescent="0.25">
      <c r="A80" s="2" t="s">
        <v>267</v>
      </c>
      <c r="B80" s="130" t="s">
        <v>245</v>
      </c>
      <c r="C80" s="130" t="s">
        <v>246</v>
      </c>
      <c r="D80" s="130" t="s">
        <v>245</v>
      </c>
      <c r="E80" s="130" t="s">
        <v>246</v>
      </c>
      <c r="F80" s="130" t="s">
        <v>248</v>
      </c>
      <c r="G80" s="130">
        <f>IF('Input &amp; Process'!H27=0,500,IF('Input &amp; Process'!H27=1,(C58-C57)/2,IF('Input &amp; Process'!H27=2,(C58-C57)/3,IF('Input &amp; Process'!H27=3,(C58-C57)/4,"[ EROR ]"))))</f>
        <v>0.5</v>
      </c>
      <c r="H80" s="1"/>
      <c r="I80" s="1"/>
    </row>
    <row r="81" spans="1:9" x14ac:dyDescent="0.25">
      <c r="A81" s="118">
        <v>1</v>
      </c>
      <c r="B81" s="120">
        <f>B57</f>
        <v>-0.54</v>
      </c>
      <c r="C81" s="120">
        <f>C57-0.5*'Input &amp; Process'!G24/1000+G80</f>
        <v>1.38</v>
      </c>
      <c r="D81" s="120">
        <f>B81+ABS(MIN($B$4:$B$10))</f>
        <v>0.14000000000000001</v>
      </c>
      <c r="E81" s="120">
        <f>C81</f>
        <v>1.38</v>
      </c>
      <c r="F81" s="132">
        <f>D81*$B$1/$C$1-0.5*$B$1*$B$2/$C$1</f>
        <v>-17.870192307692307</v>
      </c>
      <c r="G81" s="132">
        <f>E81*$B$1/$C$1-0.5*$B$1*$C$2/$C$1</f>
        <v>9.6442307692307594</v>
      </c>
      <c r="H81" s="1"/>
      <c r="I81" s="1"/>
    </row>
    <row r="82" spans="1:9" x14ac:dyDescent="0.25">
      <c r="A82" s="118">
        <v>2</v>
      </c>
      <c r="B82" s="120">
        <f>B81</f>
        <v>-0.54</v>
      </c>
      <c r="C82" s="120">
        <f>C81+'Input &amp; Process'!G24/1000</f>
        <v>1.42</v>
      </c>
      <c r="D82" s="120">
        <f>B82+ABS(MIN($B$4:$B$10))</f>
        <v>0.14000000000000001</v>
      </c>
      <c r="E82" s="120">
        <f>C82</f>
        <v>1.42</v>
      </c>
      <c r="F82" s="132">
        <f>D82*$B$1/$C$1-0.5*$B$1*$B$2/$C$1</f>
        <v>-17.870192307692307</v>
      </c>
      <c r="G82" s="132">
        <f>E82*$B$1/$C$1-0.5*$B$1*$C$2/$C$1</f>
        <v>10.778846153846153</v>
      </c>
      <c r="H82" s="1"/>
      <c r="I82" s="1"/>
    </row>
    <row r="83" spans="1:9" x14ac:dyDescent="0.25">
      <c r="A83" s="118">
        <v>3</v>
      </c>
      <c r="B83" s="120">
        <f>B59</f>
        <v>-0.06</v>
      </c>
      <c r="C83" s="120">
        <f>C82</f>
        <v>1.42</v>
      </c>
      <c r="D83" s="120">
        <f>B83+ABS(MIN($B$4:$B$10))</f>
        <v>0.62000000000000011</v>
      </c>
      <c r="E83" s="120">
        <f>C83</f>
        <v>1.42</v>
      </c>
      <c r="F83" s="132">
        <f>D83*$B$1/$C$1-0.5*$B$1*$B$2/$C$1</f>
        <v>-4.2548076923076898</v>
      </c>
      <c r="G83" s="132">
        <f>E83*$B$1/$C$1-0.5*$B$1*$C$2/$C$1</f>
        <v>10.778846153846153</v>
      </c>
      <c r="H83" s="1"/>
      <c r="I83" s="1"/>
    </row>
    <row r="84" spans="1:9" x14ac:dyDescent="0.25">
      <c r="A84" s="118">
        <v>4</v>
      </c>
      <c r="B84" s="120">
        <f>B83</f>
        <v>-0.06</v>
      </c>
      <c r="C84" s="120">
        <f>C81</f>
        <v>1.38</v>
      </c>
      <c r="D84" s="120">
        <f>B84+ABS(MIN($B$4:$B$10))</f>
        <v>0.62000000000000011</v>
      </c>
      <c r="E84" s="120">
        <f>C84</f>
        <v>1.38</v>
      </c>
      <c r="F84" s="132">
        <f>D84*$B$1/$C$1-0.5*$B$1*$B$2/$C$1</f>
        <v>-4.2548076923076898</v>
      </c>
      <c r="G84" s="132">
        <f>E84*$B$1/$C$1-0.5*$B$1*$C$2/$C$1</f>
        <v>9.6442307692307594</v>
      </c>
      <c r="H84" s="1"/>
      <c r="I84" s="1"/>
    </row>
    <row r="85" spans="1:9" x14ac:dyDescent="0.25">
      <c r="A85" s="118">
        <v>1</v>
      </c>
      <c r="B85" s="120">
        <f>B81</f>
        <v>-0.54</v>
      </c>
      <c r="C85" s="120">
        <f>C81</f>
        <v>1.38</v>
      </c>
      <c r="D85" s="120">
        <f>B85+ABS(MIN($B$4:$B$10))</f>
        <v>0.14000000000000001</v>
      </c>
      <c r="E85" s="120">
        <f>C85</f>
        <v>1.38</v>
      </c>
      <c r="F85" s="132">
        <f>D85*$B$1/$C$1-0.5*$B$1*$B$2/$C$1</f>
        <v>-17.870192307692307</v>
      </c>
      <c r="G85" s="132">
        <f>E85*$B$1/$C$1-0.5*$B$1*$C$2/$C$1</f>
        <v>9.6442307692307594</v>
      </c>
      <c r="H85" s="1"/>
      <c r="I85" s="1"/>
    </row>
    <row r="86" spans="1:9" x14ac:dyDescent="0.25">
      <c r="A86" s="2" t="s">
        <v>268</v>
      </c>
      <c r="B86" s="130" t="s">
        <v>245</v>
      </c>
      <c r="C86" s="130" t="s">
        <v>246</v>
      </c>
      <c r="D86" s="130" t="s">
        <v>245</v>
      </c>
      <c r="E86" s="130" t="s">
        <v>246</v>
      </c>
      <c r="F86" s="130" t="s">
        <v>248</v>
      </c>
      <c r="G86" s="130">
        <f>IF('Input &amp; Process'!H27=0,500,IF('Input &amp; Process'!H27=1,500,IF('Input &amp; Process'!H27=2,(C58-C57)/3*2,IF('Input &amp; Process'!H27=3,(C58-C57)/4*2,"[ EROR ]"))))</f>
        <v>500</v>
      </c>
      <c r="H86" s="1"/>
      <c r="I86" s="1"/>
    </row>
    <row r="87" spans="1:9" x14ac:dyDescent="0.25">
      <c r="A87" s="119">
        <v>1</v>
      </c>
      <c r="B87" s="121">
        <f>B81</f>
        <v>-0.54</v>
      </c>
      <c r="C87" s="121">
        <f>C57-0.5*'Input &amp; Process'!G24/1000+G86</f>
        <v>500.88</v>
      </c>
      <c r="D87" s="121">
        <f>B87+ABS(MIN($B$4:$B$10))</f>
        <v>0.14000000000000001</v>
      </c>
      <c r="E87" s="121">
        <f>C87</f>
        <v>500.88</v>
      </c>
      <c r="F87" s="135">
        <f>D87*$B$1/$C$1-0.5*$B$1*$B$2/$C$1</f>
        <v>-17.870192307692307</v>
      </c>
      <c r="G87" s="135">
        <f>E87*$B$1/$C$1-0.5*$B$1*$C$2/$C$1</f>
        <v>14178.153846153846</v>
      </c>
      <c r="H87" s="1"/>
      <c r="I87" s="1"/>
    </row>
    <row r="88" spans="1:9" x14ac:dyDescent="0.25">
      <c r="A88" s="119">
        <v>2</v>
      </c>
      <c r="B88" s="121">
        <f>B82</f>
        <v>-0.54</v>
      </c>
      <c r="C88" s="121">
        <f>C87+'Input &amp; Process'!G24/1000</f>
        <v>500.92</v>
      </c>
      <c r="D88" s="121">
        <f>B88+ABS(MIN($B$4:$B$10))</f>
        <v>0.14000000000000001</v>
      </c>
      <c r="E88" s="121">
        <f>C88</f>
        <v>500.92</v>
      </c>
      <c r="F88" s="135">
        <f>D88*$B$1/$C$1-0.5*$B$1*$B$2/$C$1</f>
        <v>-17.870192307692307</v>
      </c>
      <c r="G88" s="135">
        <f>E88*$B$1/$C$1-0.5*$B$1*$C$2/$C$1</f>
        <v>14179.288461538463</v>
      </c>
      <c r="H88" s="1"/>
      <c r="I88" s="1"/>
    </row>
    <row r="89" spans="1:9" x14ac:dyDescent="0.25">
      <c r="A89" s="119">
        <v>3</v>
      </c>
      <c r="B89" s="121">
        <f>B83</f>
        <v>-0.06</v>
      </c>
      <c r="C89" s="121">
        <f>C88</f>
        <v>500.92</v>
      </c>
      <c r="D89" s="121">
        <f>B89+ABS(MIN($B$4:$B$10))</f>
        <v>0.62000000000000011</v>
      </c>
      <c r="E89" s="121">
        <f>C89</f>
        <v>500.92</v>
      </c>
      <c r="F89" s="135">
        <f>D89*$B$1/$C$1-0.5*$B$1*$B$2/$C$1</f>
        <v>-4.2548076923076898</v>
      </c>
      <c r="G89" s="135">
        <f>E89*$B$1/$C$1-0.5*$B$1*$C$2/$C$1</f>
        <v>14179.288461538463</v>
      </c>
      <c r="H89" s="16"/>
      <c r="I89" s="16"/>
    </row>
    <row r="90" spans="1:9" x14ac:dyDescent="0.25">
      <c r="A90" s="119">
        <v>4</v>
      </c>
      <c r="B90" s="121">
        <f>B84</f>
        <v>-0.06</v>
      </c>
      <c r="C90" s="121">
        <f>C87</f>
        <v>500.88</v>
      </c>
      <c r="D90" s="121">
        <f>B90+ABS(MIN($B$4:$B$10))</f>
        <v>0.62000000000000011</v>
      </c>
      <c r="E90" s="121">
        <f>C90</f>
        <v>500.88</v>
      </c>
      <c r="F90" s="135">
        <f>D90*$B$1/$C$1-0.5*$B$1*$B$2/$C$1</f>
        <v>-4.2548076923076898</v>
      </c>
      <c r="G90" s="135">
        <f>E90*$B$1/$C$1-0.5*$B$1*$C$2/$C$1</f>
        <v>14178.153846153846</v>
      </c>
      <c r="H90" s="1"/>
      <c r="I90" s="1"/>
    </row>
    <row r="91" spans="1:9" x14ac:dyDescent="0.25">
      <c r="A91" s="119">
        <v>1</v>
      </c>
      <c r="B91" s="121">
        <f>B85</f>
        <v>-0.54</v>
      </c>
      <c r="C91" s="121">
        <f>C87</f>
        <v>500.88</v>
      </c>
      <c r="D91" s="121">
        <f>B91+ABS(MIN($B$4:$B$10))</f>
        <v>0.14000000000000001</v>
      </c>
      <c r="E91" s="121">
        <f>C91</f>
        <v>500.88</v>
      </c>
      <c r="F91" s="135">
        <f>D91*$B$1/$C$1-0.5*$B$1*$B$2/$C$1</f>
        <v>-17.870192307692307</v>
      </c>
      <c r="G91" s="135">
        <f>E91*$B$1/$C$1-0.5*$B$1*$C$2/$C$1</f>
        <v>14178.153846153846</v>
      </c>
      <c r="H91" s="1"/>
      <c r="I91" s="1"/>
    </row>
    <row r="92" spans="1:9" x14ac:dyDescent="0.25">
      <c r="A92" s="2" t="s">
        <v>269</v>
      </c>
      <c r="B92" s="130" t="s">
        <v>245</v>
      </c>
      <c r="C92" s="130" t="s">
        <v>246</v>
      </c>
      <c r="D92" s="130" t="s">
        <v>245</v>
      </c>
      <c r="E92" s="130" t="s">
        <v>246</v>
      </c>
      <c r="F92" s="130" t="s">
        <v>248</v>
      </c>
      <c r="G92" s="130">
        <f>IF('Input &amp; Process'!H27&lt;3,500,IF('Input &amp; Process'!H27=3,(C58-C57)/4*3,"[ EROR ]"))</f>
        <v>500</v>
      </c>
      <c r="H92" s="1"/>
      <c r="I92" s="1"/>
    </row>
    <row r="93" spans="1:9" x14ac:dyDescent="0.25">
      <c r="A93" s="118">
        <v>1</v>
      </c>
      <c r="B93" s="120">
        <f>B87</f>
        <v>-0.54</v>
      </c>
      <c r="C93" s="120">
        <f>C57-0.5*'Input &amp; Process'!G24/1000+G92</f>
        <v>500.88</v>
      </c>
      <c r="D93" s="120">
        <f>B93+ABS(MIN($B$4:$B$10))</f>
        <v>0.14000000000000001</v>
      </c>
      <c r="E93" s="120">
        <f>C93</f>
        <v>500.88</v>
      </c>
      <c r="F93" s="132">
        <f>D93*$B$1/$C$1-0.5*$B$1*$B$2/$C$1</f>
        <v>-17.870192307692307</v>
      </c>
      <c r="G93" s="132">
        <f>E93*$B$1/$C$1-0.5*$B$1*$C$2/$C$1</f>
        <v>14178.153846153846</v>
      </c>
      <c r="H93" s="1"/>
      <c r="I93" s="1"/>
    </row>
    <row r="94" spans="1:9" x14ac:dyDescent="0.25">
      <c r="A94" s="118">
        <v>2</v>
      </c>
      <c r="B94" s="120">
        <f>B88</f>
        <v>-0.54</v>
      </c>
      <c r="C94" s="120">
        <f>C93+'Input &amp; Process'!G24/1000</f>
        <v>500.92</v>
      </c>
      <c r="D94" s="120">
        <f>B94+ABS(MIN($B$4:$B$10))</f>
        <v>0.14000000000000001</v>
      </c>
      <c r="E94" s="120">
        <f>C94</f>
        <v>500.92</v>
      </c>
      <c r="F94" s="132">
        <f>D94*$B$1/$C$1-0.5*$B$1*$B$2/$C$1</f>
        <v>-17.870192307692307</v>
      </c>
      <c r="G94" s="132">
        <f>E94*$B$1/$C$1-0.5*$B$1*$C$2/$C$1</f>
        <v>14179.288461538463</v>
      </c>
      <c r="H94" s="1"/>
      <c r="I94" s="1"/>
    </row>
    <row r="95" spans="1:9" x14ac:dyDescent="0.25">
      <c r="A95" s="118">
        <v>3</v>
      </c>
      <c r="B95" s="120">
        <f>B89</f>
        <v>-0.06</v>
      </c>
      <c r="C95" s="120">
        <f>C94</f>
        <v>500.92</v>
      </c>
      <c r="D95" s="120">
        <f>B95+ABS(MIN($B$4:$B$10))</f>
        <v>0.62000000000000011</v>
      </c>
      <c r="E95" s="120">
        <f>C95</f>
        <v>500.92</v>
      </c>
      <c r="F95" s="132">
        <f>D95*$B$1/$C$1-0.5*$B$1*$B$2/$C$1</f>
        <v>-4.2548076923076898</v>
      </c>
      <c r="G95" s="132">
        <f>E95*$B$1/$C$1-0.5*$B$1*$C$2/$C$1</f>
        <v>14179.288461538463</v>
      </c>
      <c r="H95" s="1"/>
      <c r="I95" s="1"/>
    </row>
    <row r="96" spans="1:9" x14ac:dyDescent="0.25">
      <c r="A96" s="118">
        <v>4</v>
      </c>
      <c r="B96" s="120">
        <f>B90</f>
        <v>-0.06</v>
      </c>
      <c r="C96" s="120">
        <f>C93</f>
        <v>500.88</v>
      </c>
      <c r="D96" s="120">
        <f>B96+ABS(MIN($B$4:$B$10))</f>
        <v>0.62000000000000011</v>
      </c>
      <c r="E96" s="120">
        <f>C96</f>
        <v>500.88</v>
      </c>
      <c r="F96" s="132">
        <f>D96*$B$1/$C$1-0.5*$B$1*$B$2/$C$1</f>
        <v>-4.2548076923076898</v>
      </c>
      <c r="G96" s="132">
        <f>E96*$B$1/$C$1-0.5*$B$1*$C$2/$C$1</f>
        <v>14178.153846153846</v>
      </c>
      <c r="H96" s="1"/>
      <c r="I96" s="1"/>
    </row>
    <row r="97" spans="1:9" x14ac:dyDescent="0.25">
      <c r="A97" s="118">
        <v>1</v>
      </c>
      <c r="B97" s="120">
        <f>B91</f>
        <v>-0.54</v>
      </c>
      <c r="C97" s="120">
        <f>C93</f>
        <v>500.88</v>
      </c>
      <c r="D97" s="120">
        <f>B97+ABS(MIN($B$4:$B$10))</f>
        <v>0.14000000000000001</v>
      </c>
      <c r="E97" s="120">
        <f>C97</f>
        <v>500.88</v>
      </c>
      <c r="F97" s="132">
        <f>D97*$B$1/$C$1-0.5*$B$1*$B$2/$C$1</f>
        <v>-17.870192307692307</v>
      </c>
      <c r="G97" s="132">
        <f>E97*$B$1/$C$1-0.5*$B$1*$C$2/$C$1</f>
        <v>14178.153846153846</v>
      </c>
      <c r="H97" s="1"/>
      <c r="I97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0EB72-E76E-4736-98D2-C12C4801E499}">
  <sheetPr>
    <tabColor theme="4"/>
  </sheetPr>
  <dimension ref="A1:N546"/>
  <sheetViews>
    <sheetView showGridLines="0" tabSelected="1" view="pageLayout" zoomScaleNormal="100" workbookViewId="0">
      <selection activeCell="E35" sqref="E35"/>
    </sheetView>
  </sheetViews>
  <sheetFormatPr defaultRowHeight="18.75" customHeight="1" x14ac:dyDescent="0.25"/>
  <cols>
    <col min="1" max="1" width="7.140625" style="82" bestFit="1" customWidth="1"/>
    <col min="2" max="8" width="10.42578125" style="1" customWidth="1"/>
    <col min="9" max="9" width="10" style="1" customWidth="1"/>
    <col min="10" max="16384" width="9.140625" style="1"/>
  </cols>
  <sheetData>
    <row r="1" spans="1:14" ht="18.75" customHeight="1" x14ac:dyDescent="0.25">
      <c r="A1" s="184" t="s">
        <v>270</v>
      </c>
      <c r="B1" s="184"/>
      <c r="C1" s="184"/>
      <c r="D1" s="184"/>
      <c r="E1" s="184"/>
      <c r="F1" s="184"/>
      <c r="G1" s="184"/>
      <c r="H1" s="184"/>
      <c r="I1" s="184"/>
      <c r="J1" s="185"/>
      <c r="K1" s="185"/>
      <c r="L1" s="185"/>
      <c r="M1" s="185"/>
      <c r="N1" s="185"/>
    </row>
    <row r="2" spans="1:14" ht="18.75" customHeight="1" x14ac:dyDescent="0.25">
      <c r="A2" s="186"/>
      <c r="D2" s="186"/>
      <c r="E2" s="186"/>
      <c r="F2" s="186"/>
      <c r="G2" s="186"/>
      <c r="H2" s="186"/>
      <c r="I2" s="186"/>
      <c r="J2" s="185"/>
      <c r="K2" s="185"/>
      <c r="L2" s="185"/>
      <c r="M2" s="185"/>
      <c r="N2" s="185"/>
    </row>
    <row r="3" spans="1:14" ht="37.5" customHeight="1" x14ac:dyDescent="0.25">
      <c r="A3" s="187"/>
      <c r="B3" s="187"/>
      <c r="C3" s="187"/>
      <c r="D3" s="112" t="s">
        <v>271</v>
      </c>
      <c r="F3" s="188" t="s">
        <v>277</v>
      </c>
      <c r="G3" s="189"/>
      <c r="H3" s="189"/>
      <c r="I3" s="190"/>
      <c r="J3" s="185"/>
      <c r="K3" s="185"/>
      <c r="L3" s="185"/>
      <c r="M3" s="185"/>
      <c r="N3" s="185"/>
    </row>
    <row r="4" spans="1:14" ht="18.75" customHeight="1" x14ac:dyDescent="0.25">
      <c r="A4" s="187"/>
      <c r="B4" s="187"/>
      <c r="C4" s="187"/>
      <c r="D4" s="112" t="s">
        <v>272</v>
      </c>
      <c r="F4" s="191" t="s">
        <v>273</v>
      </c>
      <c r="G4" s="192"/>
      <c r="H4" s="192"/>
      <c r="I4" s="193"/>
      <c r="J4" s="185"/>
      <c r="K4" s="185"/>
      <c r="L4" s="185"/>
      <c r="M4" s="185"/>
      <c r="N4" s="185"/>
    </row>
    <row r="5" spans="1:14" ht="18.75" customHeight="1" x14ac:dyDescent="0.25">
      <c r="A5" s="187"/>
      <c r="B5" s="187"/>
      <c r="C5" s="187"/>
      <c r="D5" s="112" t="s">
        <v>274</v>
      </c>
      <c r="F5" s="194" t="s">
        <v>275</v>
      </c>
      <c r="G5" s="192"/>
      <c r="H5" s="192"/>
      <c r="I5" s="193"/>
      <c r="J5" s="185"/>
      <c r="K5" s="185"/>
      <c r="L5" s="185"/>
      <c r="M5" s="185"/>
      <c r="N5" s="185"/>
    </row>
    <row r="6" spans="1:14" ht="18.75" customHeight="1" x14ac:dyDescent="0.25">
      <c r="A6" s="187"/>
      <c r="B6" s="187"/>
      <c r="C6" s="187"/>
      <c r="D6" s="112" t="s">
        <v>276</v>
      </c>
      <c r="F6" s="195" t="s">
        <v>146</v>
      </c>
      <c r="G6" s="192"/>
      <c r="H6" s="192"/>
      <c r="I6" s="193"/>
      <c r="J6" s="185"/>
      <c r="K6" s="185"/>
      <c r="L6" s="185"/>
      <c r="M6" s="185"/>
      <c r="N6" s="185"/>
    </row>
    <row r="8" spans="1:14" ht="18.75" customHeight="1" x14ac:dyDescent="0.25">
      <c r="A8" s="196" t="s">
        <v>5</v>
      </c>
      <c r="B8" s="73" t="s">
        <v>6</v>
      </c>
      <c r="C8" s="74"/>
      <c r="D8" s="74"/>
      <c r="E8" s="74"/>
      <c r="F8" s="74"/>
      <c r="G8" s="75"/>
      <c r="H8" s="74"/>
      <c r="I8" s="197"/>
    </row>
    <row r="9" spans="1:14" ht="18.75" customHeight="1" x14ac:dyDescent="0.25">
      <c r="A9" s="214" t="s">
        <v>7</v>
      </c>
      <c r="B9" s="30" t="s">
        <v>8</v>
      </c>
      <c r="C9" s="31"/>
      <c r="D9" s="31"/>
      <c r="E9" s="31"/>
      <c r="F9" s="31"/>
      <c r="G9" s="32"/>
      <c r="H9" s="31"/>
      <c r="I9" s="31"/>
    </row>
    <row r="10" spans="1:14" ht="18.75" customHeight="1" x14ac:dyDescent="0.25">
      <c r="A10" s="38"/>
      <c r="B10" s="34"/>
      <c r="C10" s="22"/>
      <c r="D10" s="22"/>
      <c r="E10" s="22"/>
      <c r="F10" s="22"/>
      <c r="G10" s="35"/>
      <c r="H10" s="22"/>
      <c r="I10" s="22"/>
    </row>
    <row r="11" spans="1:14" ht="18.75" customHeight="1" x14ac:dyDescent="0.25">
      <c r="A11" s="38"/>
      <c r="B11" s="34"/>
      <c r="C11" s="22"/>
      <c r="D11" s="22"/>
      <c r="E11" s="22"/>
      <c r="F11" s="22"/>
      <c r="G11" s="35"/>
      <c r="H11" s="22"/>
      <c r="I11" s="22"/>
    </row>
    <row r="12" spans="1:14" ht="18.75" customHeight="1" x14ac:dyDescent="0.25">
      <c r="A12" s="38"/>
      <c r="B12" s="34"/>
      <c r="C12" s="22"/>
      <c r="D12" s="22"/>
      <c r="E12" s="22"/>
      <c r="F12" s="22"/>
      <c r="G12" s="35"/>
      <c r="H12" s="22"/>
      <c r="I12" s="22"/>
    </row>
    <row r="13" spans="1:14" ht="18.75" customHeight="1" x14ac:dyDescent="0.25">
      <c r="A13" s="38"/>
      <c r="B13" s="34"/>
      <c r="C13" s="22"/>
      <c r="D13" s="22"/>
      <c r="E13" s="22"/>
      <c r="F13" s="22"/>
      <c r="G13" s="35"/>
      <c r="H13" s="22"/>
      <c r="I13" s="22"/>
    </row>
    <row r="14" spans="1:14" ht="18.75" customHeight="1" x14ac:dyDescent="0.25">
      <c r="A14" s="38"/>
      <c r="B14" s="34"/>
      <c r="C14" s="22"/>
      <c r="D14" s="22"/>
      <c r="E14" s="22"/>
      <c r="F14" s="22"/>
      <c r="G14" s="35"/>
      <c r="H14" s="22"/>
      <c r="I14" s="22"/>
    </row>
    <row r="15" spans="1:14" ht="18.75" customHeight="1" x14ac:dyDescent="0.25">
      <c r="A15" s="38"/>
      <c r="B15" s="34"/>
      <c r="C15" s="22"/>
      <c r="D15" s="22"/>
      <c r="E15" s="22"/>
      <c r="F15" s="22"/>
      <c r="G15" s="35"/>
      <c r="H15" s="22"/>
      <c r="I15" s="22"/>
    </row>
    <row r="16" spans="1:14" ht="18.75" customHeight="1" x14ac:dyDescent="0.25">
      <c r="A16" s="38"/>
      <c r="B16" s="34"/>
      <c r="C16" s="22"/>
      <c r="D16" s="22"/>
      <c r="E16" s="22"/>
      <c r="F16" s="22"/>
      <c r="G16" s="35"/>
      <c r="H16" s="22"/>
      <c r="I16" s="22"/>
    </row>
    <row r="17" spans="1:9" ht="18.75" customHeight="1" x14ac:dyDescent="0.25">
      <c r="A17" s="38"/>
      <c r="B17" s="34"/>
      <c r="C17" s="22"/>
      <c r="D17" s="22"/>
      <c r="E17" s="22"/>
      <c r="F17" s="22"/>
      <c r="G17" s="35"/>
      <c r="H17" s="22"/>
      <c r="I17" s="22"/>
    </row>
    <row r="18" spans="1:9" ht="18.75" customHeight="1" x14ac:dyDescent="0.25">
      <c r="A18" s="38"/>
      <c r="B18" s="34"/>
      <c r="C18" s="22"/>
      <c r="D18" s="22"/>
      <c r="E18" s="22"/>
      <c r="F18" s="22"/>
      <c r="G18" s="35"/>
      <c r="H18" s="22"/>
      <c r="I18" s="22"/>
    </row>
    <row r="19" spans="1:9" ht="18.75" customHeight="1" x14ac:dyDescent="0.25">
      <c r="A19" s="38"/>
      <c r="B19" s="34"/>
      <c r="C19" s="22"/>
      <c r="D19" s="22"/>
      <c r="E19" s="22"/>
      <c r="F19" s="22"/>
      <c r="G19" s="35"/>
      <c r="H19" s="22"/>
      <c r="I19" s="22"/>
    </row>
    <row r="20" spans="1:9" ht="18.75" customHeight="1" x14ac:dyDescent="0.25">
      <c r="A20" s="38"/>
      <c r="B20" s="34"/>
      <c r="C20" s="22"/>
      <c r="D20" s="22"/>
      <c r="E20" s="22"/>
      <c r="F20" s="22"/>
      <c r="G20" s="35"/>
      <c r="H20" s="22"/>
      <c r="I20" s="22"/>
    </row>
    <row r="21" spans="1:9" ht="18.75" customHeight="1" x14ac:dyDescent="0.25">
      <c r="A21" s="38"/>
      <c r="B21" s="34"/>
      <c r="C21" s="22"/>
      <c r="D21" s="22"/>
      <c r="E21" s="22"/>
      <c r="F21" s="22"/>
      <c r="G21" s="35"/>
      <c r="H21" s="22"/>
      <c r="I21" s="22"/>
    </row>
    <row r="22" spans="1:9" ht="18.75" customHeight="1" x14ac:dyDescent="0.25">
      <c r="A22" s="38"/>
      <c r="B22" s="34"/>
      <c r="C22" s="22"/>
      <c r="D22" s="22"/>
      <c r="E22" s="22"/>
      <c r="F22" s="22"/>
      <c r="G22" s="35"/>
      <c r="H22" s="22"/>
      <c r="I22" s="22"/>
    </row>
    <row r="23" spans="1:9" ht="18.75" customHeight="1" x14ac:dyDescent="0.25">
      <c r="A23" s="38"/>
      <c r="B23" s="34"/>
      <c r="C23" s="22"/>
      <c r="D23" s="22"/>
      <c r="E23" s="22"/>
      <c r="F23" s="22"/>
      <c r="G23" s="35"/>
      <c r="H23" s="22"/>
      <c r="I23" s="22"/>
    </row>
    <row r="24" spans="1:9" ht="18.75" customHeight="1" x14ac:dyDescent="0.25">
      <c r="A24" s="38"/>
      <c r="B24" s="34"/>
      <c r="C24" s="22"/>
      <c r="D24" s="22"/>
      <c r="E24" s="22"/>
      <c r="F24" s="22"/>
      <c r="G24" s="35"/>
      <c r="H24" s="22"/>
      <c r="I24" s="22"/>
    </row>
    <row r="25" spans="1:9" ht="18.75" customHeight="1" x14ac:dyDescent="0.25">
      <c r="A25" s="38"/>
      <c r="B25" s="34" t="s">
        <v>9</v>
      </c>
      <c r="C25" s="22"/>
      <c r="D25" s="22"/>
      <c r="E25" s="22"/>
      <c r="F25" s="22"/>
      <c r="G25" s="35" t="s">
        <v>11</v>
      </c>
      <c r="H25" s="204">
        <f>'Input &amp; Process'!H19</f>
        <v>1200</v>
      </c>
      <c r="I25" s="34" t="s">
        <v>14</v>
      </c>
    </row>
    <row r="26" spans="1:9" ht="18.75" customHeight="1" x14ac:dyDescent="0.25">
      <c r="A26" s="38"/>
      <c r="B26" s="34" t="s">
        <v>10</v>
      </c>
      <c r="C26" s="22"/>
      <c r="D26" s="22"/>
      <c r="E26" s="22"/>
      <c r="F26" s="22"/>
      <c r="G26" s="35" t="s">
        <v>12</v>
      </c>
      <c r="H26" s="204">
        <f>'Input &amp; Process'!H20</f>
        <v>600</v>
      </c>
      <c r="I26" s="34" t="s">
        <v>14</v>
      </c>
    </row>
    <row r="27" spans="1:9" ht="18.75" customHeight="1" x14ac:dyDescent="0.25">
      <c r="A27" s="38"/>
      <c r="B27" s="34"/>
      <c r="C27" s="22"/>
      <c r="D27" s="22"/>
      <c r="E27" s="22"/>
      <c r="F27" s="22"/>
      <c r="G27" s="35"/>
      <c r="H27" s="22"/>
      <c r="I27" s="22"/>
    </row>
    <row r="28" spans="1:9" ht="18.75" customHeight="1" x14ac:dyDescent="0.25">
      <c r="A28" s="38"/>
      <c r="B28" s="34"/>
      <c r="C28" s="22"/>
      <c r="D28" s="38" t="s">
        <v>17</v>
      </c>
      <c r="E28" s="38" t="s">
        <v>18</v>
      </c>
      <c r="F28" s="38" t="s">
        <v>19</v>
      </c>
      <c r="G28" s="38" t="s">
        <v>20</v>
      </c>
      <c r="H28" s="38" t="s">
        <v>21</v>
      </c>
      <c r="I28" s="22"/>
    </row>
    <row r="29" spans="1:9" ht="18.75" customHeight="1" x14ac:dyDescent="0.25">
      <c r="A29" s="38"/>
      <c r="B29" s="34"/>
      <c r="C29" s="39" t="s">
        <v>15</v>
      </c>
      <c r="D29" s="204">
        <f>'Input &amp; Process'!D23</f>
        <v>15</v>
      </c>
      <c r="E29" s="204">
        <f>'Input &amp; Process'!E23</f>
        <v>15</v>
      </c>
      <c r="F29" s="204">
        <f>'Input &amp; Process'!F23</f>
        <v>15</v>
      </c>
      <c r="G29" s="204">
        <f>'Input &amp; Process'!G23</f>
        <v>15</v>
      </c>
      <c r="H29" s="204">
        <f>'Input &amp; Process'!H23</f>
        <v>15</v>
      </c>
      <c r="I29" s="34" t="s">
        <v>14</v>
      </c>
    </row>
    <row r="30" spans="1:9" ht="18.75" customHeight="1" x14ac:dyDescent="0.25">
      <c r="A30" s="38"/>
      <c r="B30" s="34"/>
      <c r="C30" s="39" t="s">
        <v>16</v>
      </c>
      <c r="D30" s="204">
        <f>'Input &amp; Process'!D24</f>
        <v>100</v>
      </c>
      <c r="E30" s="204">
        <f>'Input &amp; Process'!E24</f>
        <v>60</v>
      </c>
      <c r="F30" s="204">
        <f>'Input &amp; Process'!F24</f>
        <v>40</v>
      </c>
      <c r="G30" s="204">
        <f>'Input &amp; Process'!G24</f>
        <v>40</v>
      </c>
      <c r="H30" s="204">
        <f>'Input &amp; Process'!H24</f>
        <v>100</v>
      </c>
      <c r="I30" s="34" t="s">
        <v>14</v>
      </c>
    </row>
    <row r="31" spans="1:9" ht="18.75" customHeight="1" x14ac:dyDescent="0.25">
      <c r="A31" s="38"/>
      <c r="B31" s="34"/>
      <c r="C31" s="22"/>
      <c r="D31" s="22"/>
      <c r="E31" s="22"/>
      <c r="F31" s="22"/>
      <c r="G31" s="35"/>
      <c r="H31" s="22"/>
      <c r="I31" s="22"/>
    </row>
    <row r="32" spans="1:9" ht="18.75" customHeight="1" x14ac:dyDescent="0.25">
      <c r="A32" s="38"/>
      <c r="B32" s="34" t="s">
        <v>75</v>
      </c>
      <c r="C32" s="22"/>
      <c r="D32" s="22"/>
      <c r="E32" s="22"/>
      <c r="F32" s="22"/>
      <c r="G32" s="35" t="s">
        <v>60</v>
      </c>
      <c r="H32" s="204">
        <f>'Input &amp; Process'!H26</f>
        <v>1</v>
      </c>
      <c r="I32" s="22"/>
    </row>
    <row r="33" spans="1:9" ht="18.75" customHeight="1" x14ac:dyDescent="0.25">
      <c r="A33" s="38"/>
      <c r="B33" s="34" t="s">
        <v>76</v>
      </c>
      <c r="C33" s="22"/>
      <c r="D33" s="22"/>
      <c r="E33" s="22"/>
      <c r="F33" s="22"/>
      <c r="G33" s="35" t="s">
        <v>60</v>
      </c>
      <c r="H33" s="204">
        <f>'Input &amp; Process'!H27</f>
        <v>1</v>
      </c>
      <c r="I33" s="22"/>
    </row>
    <row r="34" spans="1:9" ht="18.75" customHeight="1" x14ac:dyDescent="0.25">
      <c r="A34" s="38"/>
      <c r="B34" s="34" t="s">
        <v>27</v>
      </c>
      <c r="C34" s="22"/>
      <c r="D34" s="22"/>
      <c r="E34" s="22"/>
      <c r="F34" s="22"/>
      <c r="G34" s="35" t="s">
        <v>29</v>
      </c>
      <c r="H34" s="205">
        <f>'Input &amp; Process'!H28</f>
        <v>3</v>
      </c>
      <c r="I34" s="34" t="s">
        <v>14</v>
      </c>
    </row>
    <row r="35" spans="1:9" ht="18.75" customHeight="1" x14ac:dyDescent="0.25">
      <c r="A35" s="38"/>
      <c r="B35" s="34" t="s">
        <v>69</v>
      </c>
      <c r="C35" s="22"/>
      <c r="D35" s="22"/>
      <c r="E35" s="22"/>
      <c r="F35" s="22"/>
      <c r="G35" s="35" t="s">
        <v>70</v>
      </c>
      <c r="H35" s="205">
        <f>'Input &amp; Process'!H29</f>
        <v>7.5</v>
      </c>
      <c r="I35" s="34"/>
    </row>
    <row r="36" spans="1:9" ht="18.75" customHeight="1" x14ac:dyDescent="0.25">
      <c r="A36" s="38"/>
      <c r="B36" s="34" t="s">
        <v>71</v>
      </c>
      <c r="C36" s="22"/>
      <c r="D36" s="22"/>
      <c r="E36" s="22"/>
      <c r="F36" s="22"/>
      <c r="G36" s="35" t="s">
        <v>70</v>
      </c>
      <c r="H36" s="205">
        <f>'Input &amp; Process'!H30</f>
        <v>11</v>
      </c>
      <c r="I36" s="34"/>
    </row>
    <row r="37" spans="1:9" ht="18.75" customHeight="1" x14ac:dyDescent="0.25">
      <c r="A37" s="214" t="s">
        <v>23</v>
      </c>
      <c r="B37" s="30" t="s">
        <v>8</v>
      </c>
      <c r="C37" s="31"/>
      <c r="D37" s="31"/>
      <c r="E37" s="31"/>
      <c r="F37" s="31"/>
      <c r="G37" s="32"/>
      <c r="H37" s="31"/>
      <c r="I37" s="31"/>
    </row>
    <row r="38" spans="1:9" ht="18.75" customHeight="1" x14ac:dyDescent="0.25">
      <c r="A38" s="38"/>
      <c r="B38" s="34"/>
      <c r="C38" s="22"/>
      <c r="D38" s="22"/>
      <c r="E38" s="22"/>
      <c r="F38" s="22"/>
      <c r="G38" s="35"/>
      <c r="H38" s="22"/>
      <c r="I38" s="22"/>
    </row>
    <row r="39" spans="1:9" ht="18.75" customHeight="1" x14ac:dyDescent="0.25">
      <c r="A39" s="38"/>
      <c r="B39" s="34"/>
      <c r="C39" s="22"/>
      <c r="D39" s="22"/>
      <c r="E39" s="22"/>
      <c r="F39" s="22"/>
      <c r="G39" s="35"/>
      <c r="H39" s="22"/>
      <c r="I39" s="22"/>
    </row>
    <row r="40" spans="1:9" ht="18.75" customHeight="1" x14ac:dyDescent="0.25">
      <c r="A40" s="38"/>
      <c r="B40" s="34"/>
      <c r="C40" s="22"/>
      <c r="D40" s="22"/>
      <c r="E40" s="22"/>
      <c r="F40" s="22"/>
      <c r="G40" s="35"/>
      <c r="H40" s="22"/>
      <c r="I40" s="22"/>
    </row>
    <row r="41" spans="1:9" ht="18.75" customHeight="1" x14ac:dyDescent="0.25">
      <c r="A41" s="38"/>
      <c r="B41" s="34"/>
      <c r="C41" s="22"/>
      <c r="D41" s="22"/>
      <c r="E41" s="22"/>
      <c r="F41" s="22"/>
      <c r="G41" s="35"/>
      <c r="H41" s="22"/>
      <c r="I41" s="22"/>
    </row>
    <row r="42" spans="1:9" ht="18.75" customHeight="1" x14ac:dyDescent="0.25">
      <c r="A42" s="38"/>
      <c r="B42" s="34"/>
      <c r="C42" s="22"/>
      <c r="D42" s="22"/>
      <c r="E42" s="22"/>
      <c r="F42" s="22"/>
      <c r="G42" s="35"/>
      <c r="H42" s="22"/>
      <c r="I42" s="22"/>
    </row>
    <row r="43" spans="1:9" ht="18.75" customHeight="1" x14ac:dyDescent="0.25">
      <c r="A43" s="38"/>
      <c r="B43" s="34"/>
      <c r="C43" s="22"/>
      <c r="D43" s="22"/>
      <c r="E43" s="22"/>
      <c r="F43" s="22"/>
      <c r="G43" s="35"/>
      <c r="H43" s="22"/>
      <c r="I43" s="22"/>
    </row>
    <row r="44" spans="1:9" ht="18.75" customHeight="1" x14ac:dyDescent="0.25">
      <c r="A44" s="38"/>
      <c r="B44" s="34"/>
      <c r="C44" s="22"/>
      <c r="D44" s="22"/>
      <c r="E44" s="22"/>
      <c r="F44" s="22"/>
      <c r="G44" s="35"/>
      <c r="H44" s="22"/>
      <c r="I44" s="22"/>
    </row>
    <row r="45" spans="1:9" ht="18.75" customHeight="1" x14ac:dyDescent="0.25">
      <c r="A45" s="38"/>
      <c r="B45" s="34"/>
      <c r="C45" s="22"/>
      <c r="D45" s="22"/>
      <c r="E45" s="22"/>
      <c r="F45" s="22"/>
      <c r="G45" s="35"/>
      <c r="H45" s="22"/>
      <c r="I45" s="22"/>
    </row>
    <row r="46" spans="1:9" ht="18.75" customHeight="1" x14ac:dyDescent="0.25">
      <c r="A46" s="38"/>
      <c r="B46" s="34"/>
      <c r="C46" s="22"/>
      <c r="D46" s="22"/>
      <c r="E46" s="22"/>
      <c r="F46" s="22"/>
      <c r="G46" s="35"/>
      <c r="H46" s="22"/>
      <c r="I46" s="22"/>
    </row>
    <row r="47" spans="1:9" ht="18.75" customHeight="1" x14ac:dyDescent="0.25">
      <c r="A47" s="38"/>
      <c r="B47" s="34"/>
      <c r="C47" s="22"/>
      <c r="D47" s="22"/>
      <c r="E47" s="22"/>
      <c r="F47" s="22"/>
      <c r="G47" s="35"/>
      <c r="H47" s="22"/>
      <c r="I47" s="22"/>
    </row>
    <row r="48" spans="1:9" ht="18.75" customHeight="1" x14ac:dyDescent="0.25">
      <c r="A48" s="38"/>
      <c r="B48" s="34"/>
      <c r="C48" s="22"/>
      <c r="D48" s="22"/>
      <c r="E48" s="22"/>
      <c r="F48" s="22"/>
      <c r="G48" s="35"/>
      <c r="H48" s="22"/>
      <c r="I48" s="22"/>
    </row>
    <row r="49" spans="1:9" ht="18.75" customHeight="1" x14ac:dyDescent="0.25">
      <c r="A49" s="38"/>
      <c r="B49" s="34"/>
      <c r="C49" s="22"/>
      <c r="D49" s="22"/>
      <c r="E49" s="22"/>
      <c r="F49" s="22"/>
      <c r="G49" s="35"/>
      <c r="H49" s="22"/>
      <c r="I49" s="22"/>
    </row>
    <row r="50" spans="1:9" ht="18.75" customHeight="1" x14ac:dyDescent="0.25">
      <c r="A50" s="38"/>
      <c r="B50" s="34"/>
      <c r="C50" s="22"/>
      <c r="D50" s="22"/>
      <c r="E50" s="22"/>
      <c r="F50" s="22"/>
      <c r="G50" s="35"/>
      <c r="H50" s="22"/>
      <c r="I50" s="22"/>
    </row>
    <row r="51" spans="1:9" ht="18.75" customHeight="1" x14ac:dyDescent="0.25">
      <c r="A51" s="38"/>
      <c r="B51" s="34"/>
      <c r="C51" s="22"/>
      <c r="D51" s="22"/>
      <c r="E51" s="22"/>
      <c r="F51" s="22"/>
      <c r="G51" s="35"/>
      <c r="H51" s="22"/>
      <c r="I51" s="22"/>
    </row>
    <row r="52" spans="1:9" ht="18.75" customHeight="1" x14ac:dyDescent="0.25">
      <c r="A52" s="38"/>
      <c r="B52" s="34"/>
      <c r="C52" s="22"/>
      <c r="D52" s="22"/>
      <c r="E52" s="22"/>
      <c r="F52" s="22"/>
      <c r="G52" s="35"/>
      <c r="H52" s="22"/>
      <c r="I52" s="22"/>
    </row>
    <row r="53" spans="1:9" ht="18.75" customHeight="1" x14ac:dyDescent="0.25">
      <c r="A53" s="38"/>
      <c r="B53" s="34" t="s">
        <v>161</v>
      </c>
      <c r="C53" s="22"/>
      <c r="D53" s="22"/>
      <c r="E53" s="22"/>
      <c r="F53" s="22"/>
      <c r="G53" s="35" t="s">
        <v>11</v>
      </c>
      <c r="H53" s="204">
        <f>'Input &amp; Process'!H48</f>
        <v>2000</v>
      </c>
      <c r="I53" s="34" t="s">
        <v>14</v>
      </c>
    </row>
    <row r="54" spans="1:9" ht="18.75" customHeight="1" x14ac:dyDescent="0.25">
      <c r="A54" s="38"/>
      <c r="B54" s="34" t="s">
        <v>162</v>
      </c>
      <c r="C54" s="22"/>
      <c r="D54" s="22"/>
      <c r="E54" s="22"/>
      <c r="F54" s="22"/>
      <c r="G54" s="35" t="s">
        <v>12</v>
      </c>
      <c r="H54" s="204">
        <f>'Input &amp; Process'!H49</f>
        <v>700</v>
      </c>
      <c r="I54" s="34" t="s">
        <v>14</v>
      </c>
    </row>
    <row r="55" spans="1:9" ht="18.75" customHeight="1" x14ac:dyDescent="0.25">
      <c r="A55" s="38"/>
      <c r="B55" s="34" t="s">
        <v>163</v>
      </c>
      <c r="C55" s="22"/>
      <c r="D55" s="22"/>
      <c r="E55" s="22"/>
      <c r="F55" s="22"/>
      <c r="G55" s="35" t="s">
        <v>164</v>
      </c>
      <c r="H55" s="204">
        <f>'Input &amp; Process'!H50</f>
        <v>35</v>
      </c>
      <c r="I55" s="34" t="s">
        <v>14</v>
      </c>
    </row>
    <row r="56" spans="1:9" ht="18.75" customHeight="1" x14ac:dyDescent="0.25">
      <c r="A56" s="38"/>
      <c r="B56" s="34"/>
      <c r="C56" s="22"/>
      <c r="D56" s="22"/>
      <c r="E56" s="22"/>
      <c r="F56" s="22"/>
      <c r="G56" s="35"/>
      <c r="H56" s="22"/>
      <c r="I56" s="22"/>
    </row>
    <row r="57" spans="1:9" ht="18.75" customHeight="1" x14ac:dyDescent="0.25">
      <c r="A57" s="38"/>
      <c r="B57" s="34" t="s">
        <v>172</v>
      </c>
      <c r="C57" s="22"/>
      <c r="D57" s="22"/>
      <c r="E57" s="22"/>
      <c r="F57" s="22"/>
      <c r="G57" s="206" t="str">
        <f>'Input &amp; Process'!G52</f>
        <v>Pintu Plywood</v>
      </c>
      <c r="H57" s="207">
        <f>'Input &amp; Process'!H52</f>
        <v>0</v>
      </c>
      <c r="I57" s="22"/>
    </row>
    <row r="58" spans="1:9" ht="18.75" customHeight="1" x14ac:dyDescent="0.25">
      <c r="A58" s="38"/>
      <c r="B58" s="34"/>
      <c r="C58" s="22"/>
      <c r="D58" s="22"/>
      <c r="E58" s="22"/>
      <c r="F58" s="22"/>
      <c r="G58" s="35"/>
      <c r="H58" s="22"/>
      <c r="I58" s="22"/>
    </row>
    <row r="59" spans="1:9" ht="18.75" customHeight="1" x14ac:dyDescent="0.25">
      <c r="A59" s="38"/>
      <c r="B59" s="34" t="s">
        <v>165</v>
      </c>
      <c r="C59" s="22"/>
      <c r="D59" s="22"/>
      <c r="E59" s="22"/>
      <c r="F59" s="22"/>
      <c r="G59" s="35"/>
      <c r="H59" s="210" t="str">
        <f>'Input &amp; Process'!H54</f>
        <v>[ TIDAK ]</v>
      </c>
      <c r="I59" s="22"/>
    </row>
    <row r="60" spans="1:9" ht="18.75" customHeight="1" x14ac:dyDescent="0.25">
      <c r="A60" s="38"/>
      <c r="B60" s="34" t="s">
        <v>167</v>
      </c>
      <c r="C60" s="22"/>
      <c r="D60" s="22"/>
      <c r="E60" s="22"/>
      <c r="F60" s="22"/>
      <c r="G60" s="35"/>
      <c r="H60" s="210" t="str">
        <f>'Input &amp; Process'!H55</f>
        <v>[ TIDAK ]</v>
      </c>
      <c r="I60" s="22"/>
    </row>
    <row r="61" spans="1:9" ht="18.75" customHeight="1" x14ac:dyDescent="0.25">
      <c r="A61" s="38"/>
      <c r="B61" s="34" t="s">
        <v>168</v>
      </c>
      <c r="C61" s="22"/>
      <c r="D61" s="22"/>
      <c r="E61" s="22"/>
      <c r="F61" s="22"/>
      <c r="G61" s="35"/>
      <c r="H61" s="210" t="str">
        <f>'Input &amp; Process'!H56</f>
        <v>[ TIDAK ]</v>
      </c>
      <c r="I61" s="22"/>
    </row>
    <row r="62" spans="1:9" ht="18.75" customHeight="1" x14ac:dyDescent="0.25">
      <c r="A62" s="38"/>
      <c r="B62" s="34"/>
      <c r="C62" s="22"/>
      <c r="D62" s="22"/>
      <c r="E62" s="22"/>
      <c r="F62" s="22"/>
      <c r="G62" s="35"/>
      <c r="H62" s="136"/>
      <c r="I62" s="22"/>
    </row>
    <row r="63" spans="1:9" ht="18.75" customHeight="1" x14ac:dyDescent="0.25">
      <c r="A63" s="38"/>
      <c r="B63" s="34"/>
      <c r="C63" s="22"/>
      <c r="D63" s="22"/>
      <c r="E63" s="22"/>
      <c r="F63" s="22"/>
      <c r="G63" s="35"/>
      <c r="H63" s="136"/>
      <c r="I63" s="22"/>
    </row>
    <row r="64" spans="1:9" ht="18.75" customHeight="1" x14ac:dyDescent="0.25">
      <c r="A64" s="38"/>
      <c r="B64" s="34"/>
      <c r="C64" s="22"/>
      <c r="D64" s="22"/>
      <c r="E64" s="22"/>
      <c r="F64" s="22"/>
      <c r="G64" s="35"/>
      <c r="H64" s="136"/>
      <c r="I64" s="22"/>
    </row>
    <row r="65" spans="1:9" ht="18.75" customHeight="1" x14ac:dyDescent="0.25">
      <c r="A65" s="38"/>
      <c r="B65" s="34"/>
      <c r="C65" s="22"/>
      <c r="D65" s="22"/>
      <c r="E65" s="22"/>
      <c r="F65" s="22"/>
      <c r="G65" s="35"/>
      <c r="H65" s="136"/>
      <c r="I65" s="22"/>
    </row>
    <row r="66" spans="1:9" ht="18.75" customHeight="1" x14ac:dyDescent="0.25">
      <c r="A66" s="38"/>
      <c r="B66" s="34"/>
      <c r="C66" s="22"/>
      <c r="D66" s="22"/>
      <c r="E66" s="22"/>
      <c r="F66" s="22"/>
      <c r="G66" s="35"/>
      <c r="H66" s="136"/>
      <c r="I66" s="22"/>
    </row>
    <row r="67" spans="1:9" ht="18.75" customHeight="1" x14ac:dyDescent="0.25">
      <c r="A67" s="38"/>
      <c r="B67" s="34"/>
      <c r="C67" s="22"/>
      <c r="D67" s="22"/>
      <c r="E67" s="22"/>
      <c r="F67" s="22"/>
      <c r="G67" s="35"/>
      <c r="H67" s="136"/>
      <c r="I67" s="22"/>
    </row>
    <row r="68" spans="1:9" ht="18.75" customHeight="1" x14ac:dyDescent="0.25">
      <c r="A68" s="38"/>
      <c r="B68" s="34"/>
      <c r="C68" s="22"/>
      <c r="D68" s="22"/>
      <c r="E68" s="22"/>
      <c r="F68" s="22"/>
      <c r="G68" s="35"/>
      <c r="H68" s="136"/>
      <c r="I68" s="22"/>
    </row>
    <row r="69" spans="1:9" ht="18.75" customHeight="1" x14ac:dyDescent="0.25">
      <c r="A69" s="38"/>
      <c r="B69" s="34"/>
      <c r="C69" s="22"/>
      <c r="D69" s="22"/>
      <c r="E69" s="22"/>
      <c r="F69" s="22"/>
      <c r="G69" s="35"/>
      <c r="H69" s="136"/>
      <c r="I69" s="22"/>
    </row>
    <row r="70" spans="1:9" ht="18.75" customHeight="1" x14ac:dyDescent="0.25">
      <c r="A70" s="38"/>
      <c r="B70" s="34"/>
      <c r="C70" s="22"/>
      <c r="D70" s="22"/>
      <c r="E70" s="22"/>
      <c r="F70" s="22"/>
      <c r="G70" s="35"/>
      <c r="H70" s="136"/>
      <c r="I70" s="22"/>
    </row>
    <row r="71" spans="1:9" ht="18.75" customHeight="1" x14ac:dyDescent="0.25">
      <c r="A71" s="38"/>
      <c r="B71" s="34"/>
      <c r="C71" s="22"/>
      <c r="D71" s="22"/>
      <c r="E71" s="22"/>
      <c r="F71" s="22"/>
      <c r="G71" s="35"/>
      <c r="H71" s="136"/>
      <c r="I71" s="22"/>
    </row>
    <row r="72" spans="1:9" ht="18.75" customHeight="1" x14ac:dyDescent="0.25">
      <c r="A72" s="38"/>
      <c r="B72" s="34"/>
      <c r="C72" s="22"/>
      <c r="D72" s="22"/>
      <c r="E72" s="22"/>
      <c r="F72" s="22"/>
      <c r="G72" s="35"/>
      <c r="H72" s="136"/>
      <c r="I72" s="22"/>
    </row>
    <row r="73" spans="1:9" ht="18.75" customHeight="1" x14ac:dyDescent="0.25">
      <c r="A73" s="38"/>
      <c r="B73" s="34"/>
      <c r="C73" s="22"/>
      <c r="D73" s="22"/>
      <c r="E73" s="22"/>
      <c r="F73" s="22"/>
      <c r="G73" s="35"/>
      <c r="H73" s="136"/>
      <c r="I73" s="22"/>
    </row>
    <row r="74" spans="1:9" ht="18.75" customHeight="1" x14ac:dyDescent="0.25">
      <c r="A74" s="214" t="s">
        <v>39</v>
      </c>
      <c r="B74" s="30" t="s">
        <v>22</v>
      </c>
      <c r="C74" s="31"/>
      <c r="D74" s="31"/>
      <c r="E74" s="31"/>
      <c r="F74" s="31"/>
      <c r="G74" s="32"/>
      <c r="H74" s="31"/>
      <c r="I74" s="31"/>
    </row>
    <row r="75" spans="1:9" ht="18.75" customHeight="1" x14ac:dyDescent="0.25">
      <c r="A75" s="38"/>
      <c r="B75" s="40"/>
      <c r="C75" s="22"/>
      <c r="D75" s="22"/>
      <c r="E75" s="22"/>
      <c r="F75" s="22"/>
      <c r="G75" s="35"/>
      <c r="H75" s="22"/>
      <c r="I75" s="22"/>
    </row>
    <row r="76" spans="1:9" ht="18.75" customHeight="1" x14ac:dyDescent="0.25">
      <c r="A76" s="38"/>
      <c r="B76" s="34"/>
      <c r="C76" s="22"/>
      <c r="D76" s="22"/>
      <c r="E76" s="22"/>
      <c r="F76" s="22"/>
      <c r="G76" s="35"/>
      <c r="H76" s="22"/>
      <c r="I76" s="22"/>
    </row>
    <row r="77" spans="1:9" ht="18.75" customHeight="1" x14ac:dyDescent="0.25">
      <c r="A77" s="38"/>
      <c r="B77" s="34"/>
      <c r="C77" s="22"/>
      <c r="D77" s="22"/>
      <c r="E77" s="22"/>
      <c r="F77" s="22"/>
      <c r="G77" s="35"/>
      <c r="H77" s="22"/>
      <c r="I77" s="22"/>
    </row>
    <row r="78" spans="1:9" ht="18.75" customHeight="1" x14ac:dyDescent="0.25">
      <c r="A78" s="38"/>
      <c r="B78" s="40"/>
      <c r="C78" s="22"/>
      <c r="D78" s="22"/>
      <c r="E78" s="22"/>
      <c r="F78" s="22"/>
      <c r="G78" s="35"/>
      <c r="H78" s="22"/>
      <c r="I78" s="22"/>
    </row>
    <row r="79" spans="1:9" ht="18.75" customHeight="1" x14ac:dyDescent="0.25">
      <c r="A79" s="38"/>
      <c r="B79" s="40"/>
      <c r="C79" s="22"/>
      <c r="D79" s="22"/>
      <c r="E79" s="22"/>
      <c r="F79" s="22"/>
      <c r="G79" s="35"/>
      <c r="H79" s="22"/>
      <c r="I79" s="22"/>
    </row>
    <row r="80" spans="1:9" ht="18.75" customHeight="1" x14ac:dyDescent="0.25">
      <c r="A80" s="38"/>
      <c r="B80" s="34"/>
      <c r="C80" s="22"/>
      <c r="D80" s="22"/>
      <c r="E80" s="22"/>
      <c r="F80" s="22"/>
      <c r="G80" s="35"/>
      <c r="H80" s="22"/>
      <c r="I80" s="22"/>
    </row>
    <row r="81" spans="1:9" ht="18.75" customHeight="1" x14ac:dyDescent="0.25">
      <c r="A81" s="38"/>
      <c r="B81" s="34"/>
      <c r="C81" s="22"/>
      <c r="D81" s="22"/>
      <c r="E81" s="22"/>
      <c r="F81" s="22"/>
      <c r="G81" s="35"/>
      <c r="H81" s="22"/>
      <c r="I81" s="22"/>
    </row>
    <row r="82" spans="1:9" ht="18.75" customHeight="1" x14ac:dyDescent="0.25">
      <c r="A82" s="38"/>
      <c r="B82" s="40"/>
      <c r="C82" s="22"/>
      <c r="D82" s="22"/>
      <c r="E82" s="22"/>
      <c r="F82" s="22"/>
      <c r="G82" s="35"/>
      <c r="H82" s="22"/>
      <c r="I82" s="22"/>
    </row>
    <row r="83" spans="1:9" ht="18.75" customHeight="1" x14ac:dyDescent="0.25">
      <c r="A83" s="38"/>
      <c r="B83" s="40"/>
      <c r="C83" s="22"/>
      <c r="D83" s="22"/>
      <c r="E83" s="22"/>
      <c r="F83" s="22"/>
      <c r="G83" s="35"/>
      <c r="H83" s="22"/>
      <c r="I83" s="22"/>
    </row>
    <row r="84" spans="1:9" ht="18.75" customHeight="1" x14ac:dyDescent="0.25">
      <c r="A84" s="38"/>
      <c r="B84" s="34"/>
      <c r="C84" s="22"/>
      <c r="D84" s="22"/>
      <c r="E84" s="22"/>
      <c r="F84" s="22"/>
      <c r="G84" s="35"/>
      <c r="H84" s="22"/>
      <c r="I84" s="22"/>
    </row>
    <row r="85" spans="1:9" ht="18.75" customHeight="1" x14ac:dyDescent="0.25">
      <c r="A85" s="38"/>
      <c r="B85" s="34"/>
      <c r="C85" s="22"/>
      <c r="D85" s="22"/>
      <c r="E85" s="22"/>
      <c r="F85" s="22"/>
      <c r="G85" s="35"/>
      <c r="H85" s="22"/>
      <c r="I85" s="22"/>
    </row>
    <row r="86" spans="1:9" ht="18.75" customHeight="1" x14ac:dyDescent="0.25">
      <c r="A86" s="38"/>
      <c r="B86" s="40"/>
      <c r="C86" s="22"/>
      <c r="D86" s="22"/>
      <c r="E86" s="22"/>
      <c r="F86" s="22"/>
      <c r="G86" s="35"/>
      <c r="H86" s="22"/>
      <c r="I86" s="22"/>
    </row>
    <row r="87" spans="1:9" ht="18.75" customHeight="1" x14ac:dyDescent="0.25">
      <c r="A87" s="38"/>
      <c r="B87" s="34"/>
      <c r="C87" s="22"/>
      <c r="D87" s="22"/>
      <c r="E87" s="22"/>
      <c r="F87" s="22"/>
      <c r="G87" s="35"/>
      <c r="H87" s="22"/>
      <c r="I87" s="22"/>
    </row>
    <row r="88" spans="1:9" ht="18.75" customHeight="1" x14ac:dyDescent="0.25">
      <c r="A88" s="38"/>
      <c r="B88" s="34"/>
      <c r="C88" s="22"/>
      <c r="D88" s="22"/>
      <c r="E88" s="22"/>
      <c r="F88" s="22"/>
      <c r="G88" s="35"/>
      <c r="H88" s="22"/>
      <c r="I88" s="22"/>
    </row>
    <row r="89" spans="1:9" ht="18.75" customHeight="1" x14ac:dyDescent="0.25">
      <c r="A89" s="38"/>
      <c r="B89" s="34"/>
      <c r="C89" s="22"/>
      <c r="D89" s="22"/>
      <c r="E89" s="22"/>
      <c r="F89" s="22"/>
      <c r="G89" s="35"/>
      <c r="H89" s="22"/>
      <c r="I89" s="22"/>
    </row>
    <row r="90" spans="1:9" ht="18.75" customHeight="1" x14ac:dyDescent="0.25">
      <c r="A90" s="38"/>
      <c r="B90" s="34"/>
      <c r="C90" s="22"/>
      <c r="D90" s="22"/>
      <c r="E90" s="22"/>
      <c r="F90" s="22"/>
      <c r="G90" s="35"/>
      <c r="H90" s="22"/>
      <c r="I90" s="22"/>
    </row>
    <row r="91" spans="1:9" ht="18.75" customHeight="1" x14ac:dyDescent="0.25">
      <c r="A91" s="38"/>
      <c r="B91" s="34"/>
      <c r="C91" s="22"/>
      <c r="D91" s="22"/>
      <c r="E91" s="22"/>
      <c r="F91" s="22"/>
      <c r="G91" s="35"/>
      <c r="H91" s="22"/>
      <c r="I91" s="22"/>
    </row>
    <row r="92" spans="1:9" ht="18.75" customHeight="1" x14ac:dyDescent="0.25">
      <c r="A92" s="38"/>
      <c r="B92" s="34"/>
      <c r="C92" s="22"/>
      <c r="D92" s="22"/>
      <c r="E92" s="22"/>
      <c r="F92" s="22"/>
      <c r="G92" s="35"/>
      <c r="H92" s="22"/>
      <c r="I92" s="22"/>
    </row>
    <row r="93" spans="1:9" ht="18.75" customHeight="1" x14ac:dyDescent="0.25">
      <c r="A93" s="38"/>
      <c r="B93" s="34"/>
      <c r="C93" s="22"/>
      <c r="D93" s="22"/>
      <c r="E93" s="22"/>
      <c r="F93" s="22"/>
      <c r="G93" s="35"/>
      <c r="H93" s="22"/>
      <c r="I93" s="22"/>
    </row>
    <row r="94" spans="1:9" ht="18.75" customHeight="1" x14ac:dyDescent="0.25">
      <c r="A94" s="38"/>
      <c r="B94" s="34"/>
      <c r="C94" s="22"/>
      <c r="D94" s="22"/>
      <c r="E94" s="22"/>
      <c r="F94" s="22"/>
      <c r="G94" s="35"/>
      <c r="H94" s="22"/>
      <c r="I94" s="22"/>
    </row>
    <row r="95" spans="1:9" ht="18.75" customHeight="1" x14ac:dyDescent="0.25">
      <c r="A95" s="38"/>
      <c r="B95" s="34"/>
      <c r="C95" s="22"/>
      <c r="D95" s="22"/>
      <c r="E95" s="22"/>
      <c r="F95" s="22"/>
      <c r="G95" s="35"/>
      <c r="H95" s="22"/>
      <c r="I95" s="22"/>
    </row>
    <row r="96" spans="1:9" ht="18.75" customHeight="1" x14ac:dyDescent="0.25">
      <c r="A96" s="38"/>
      <c r="B96" s="34"/>
      <c r="C96" s="22"/>
      <c r="D96" s="22"/>
      <c r="E96" s="22"/>
      <c r="F96" s="22"/>
      <c r="G96" s="35"/>
      <c r="H96" s="22"/>
      <c r="I96" s="22"/>
    </row>
    <row r="97" spans="1:9" ht="18.75" customHeight="1" x14ac:dyDescent="0.25">
      <c r="A97" s="38"/>
      <c r="B97" s="34"/>
      <c r="C97" s="22"/>
      <c r="D97" s="22"/>
      <c r="E97" s="22"/>
      <c r="F97" s="22"/>
      <c r="G97" s="35"/>
      <c r="H97" s="22"/>
      <c r="I97" s="22"/>
    </row>
    <row r="98" spans="1:9" ht="18.75" customHeight="1" x14ac:dyDescent="0.25">
      <c r="A98" s="38"/>
      <c r="B98" s="34"/>
      <c r="C98" s="22"/>
      <c r="D98" s="22"/>
      <c r="E98" s="22"/>
      <c r="F98" s="22"/>
      <c r="G98" s="35"/>
      <c r="H98" s="22"/>
      <c r="I98" s="22"/>
    </row>
    <row r="99" spans="1:9" ht="18.75" customHeight="1" x14ac:dyDescent="0.25">
      <c r="A99" s="38"/>
      <c r="B99" s="34"/>
      <c r="C99" s="22"/>
      <c r="D99" s="22"/>
      <c r="E99" s="22"/>
      <c r="F99" s="22"/>
      <c r="G99" s="35"/>
      <c r="H99" s="22"/>
      <c r="I99" s="22"/>
    </row>
    <row r="100" spans="1:9" ht="18.75" customHeight="1" x14ac:dyDescent="0.25">
      <c r="A100" s="38"/>
      <c r="B100" s="34"/>
      <c r="C100" s="22"/>
      <c r="D100" s="22"/>
      <c r="E100" s="22"/>
      <c r="F100" s="22"/>
      <c r="G100" s="35"/>
      <c r="H100" s="22"/>
      <c r="I100" s="22"/>
    </row>
    <row r="101" spans="1:9" ht="18.75" customHeight="1" x14ac:dyDescent="0.25">
      <c r="A101" s="38"/>
      <c r="B101" s="198"/>
      <c r="C101" s="168" t="s">
        <v>41</v>
      </c>
      <c r="D101" s="168"/>
      <c r="E101" s="168" t="s">
        <v>42</v>
      </c>
      <c r="F101" s="168"/>
      <c r="G101" s="168" t="s">
        <v>43</v>
      </c>
      <c r="H101" s="168"/>
      <c r="I101" s="22"/>
    </row>
    <row r="102" spans="1:9" ht="18.75" customHeight="1" x14ac:dyDescent="0.25">
      <c r="A102" s="38"/>
      <c r="B102" s="199"/>
      <c r="C102" s="7" t="s">
        <v>13</v>
      </c>
      <c r="D102" s="204">
        <f>'Input &amp; Process'!D88</f>
        <v>140</v>
      </c>
      <c r="E102" s="7" t="s">
        <v>13</v>
      </c>
      <c r="F102" s="204">
        <f>'Input &amp; Process'!F88</f>
        <v>140</v>
      </c>
      <c r="G102" s="7" t="s">
        <v>13</v>
      </c>
      <c r="H102" s="204">
        <f>'Input &amp; Process'!H88</f>
        <v>140</v>
      </c>
      <c r="I102" s="34" t="s">
        <v>14</v>
      </c>
    </row>
    <row r="103" spans="1:9" ht="18.75" customHeight="1" x14ac:dyDescent="0.25">
      <c r="A103" s="38"/>
      <c r="B103" s="199"/>
      <c r="C103" s="7" t="s">
        <v>25</v>
      </c>
      <c r="D103" s="205">
        <f>'Input &amp; Process'!D89</f>
        <v>90</v>
      </c>
      <c r="E103" s="7" t="s">
        <v>25</v>
      </c>
      <c r="F103" s="205">
        <f>'Input &amp; Process'!F89</f>
        <v>90</v>
      </c>
      <c r="G103" s="7" t="s">
        <v>24</v>
      </c>
      <c r="H103" s="204">
        <f>'Input &amp; Process'!H89</f>
        <v>90</v>
      </c>
      <c r="I103" s="34" t="s">
        <v>14</v>
      </c>
    </row>
    <row r="104" spans="1:9" ht="18.75" customHeight="1" x14ac:dyDescent="0.25">
      <c r="A104" s="38"/>
      <c r="B104" s="199"/>
      <c r="C104" s="7" t="s">
        <v>26</v>
      </c>
      <c r="D104" s="204">
        <f>'Input &amp; Process'!D90</f>
        <v>80</v>
      </c>
      <c r="E104" s="7" t="s">
        <v>26</v>
      </c>
      <c r="F104" s="204">
        <f>'Input &amp; Process'!F90</f>
        <v>80</v>
      </c>
      <c r="G104" s="7" t="s">
        <v>26</v>
      </c>
      <c r="H104" s="204">
        <f>'Input &amp; Process'!H90</f>
        <v>80</v>
      </c>
      <c r="I104" s="34" t="s">
        <v>14</v>
      </c>
    </row>
    <row r="105" spans="1:9" ht="18.75" customHeight="1" x14ac:dyDescent="0.25">
      <c r="A105" s="38"/>
      <c r="B105" s="199"/>
      <c r="C105" s="7"/>
      <c r="D105" s="208"/>
      <c r="E105" s="7"/>
      <c r="F105" s="208"/>
      <c r="G105" s="7"/>
      <c r="H105" s="138"/>
      <c r="I105" s="34" t="s">
        <v>14</v>
      </c>
    </row>
    <row r="106" spans="1:9" ht="18.75" customHeight="1" x14ac:dyDescent="0.25">
      <c r="A106" s="38"/>
      <c r="B106" s="198"/>
      <c r="C106" s="168" t="s">
        <v>169</v>
      </c>
      <c r="D106" s="168"/>
      <c r="E106" s="168" t="s">
        <v>170</v>
      </c>
      <c r="F106" s="168"/>
      <c r="G106" s="168" t="s">
        <v>171</v>
      </c>
      <c r="H106" s="168"/>
      <c r="I106" s="22"/>
    </row>
    <row r="107" spans="1:9" ht="18.75" customHeight="1" x14ac:dyDescent="0.25">
      <c r="A107" s="38"/>
      <c r="B107" s="199"/>
      <c r="C107" s="7" t="s">
        <v>13</v>
      </c>
      <c r="D107" s="204">
        <f>'Input &amp; Process'!D93</f>
        <v>140</v>
      </c>
      <c r="E107" s="7" t="s">
        <v>13</v>
      </c>
      <c r="F107" s="204">
        <f>'Input &amp; Process'!F93</f>
        <v>140</v>
      </c>
      <c r="G107" s="7" t="s">
        <v>13</v>
      </c>
      <c r="H107" s="204">
        <f>'Input &amp; Process'!H93</f>
        <v>140</v>
      </c>
      <c r="I107" s="34" t="s">
        <v>14</v>
      </c>
    </row>
    <row r="108" spans="1:9" ht="18.75" customHeight="1" x14ac:dyDescent="0.25">
      <c r="A108" s="38"/>
      <c r="B108" s="199"/>
      <c r="C108" s="7" t="s">
        <v>25</v>
      </c>
      <c r="D108" s="205">
        <f>'Input &amp; Process'!D94</f>
        <v>100</v>
      </c>
      <c r="E108" s="7" t="s">
        <v>25</v>
      </c>
      <c r="F108" s="205">
        <f>'Input &amp; Process'!F94</f>
        <v>90</v>
      </c>
      <c r="G108" s="7" t="s">
        <v>25</v>
      </c>
      <c r="H108" s="205">
        <f>'Input &amp; Process'!H94</f>
        <v>90</v>
      </c>
      <c r="I108" s="34" t="s">
        <v>14</v>
      </c>
    </row>
    <row r="109" spans="1:9" ht="18.75" customHeight="1" x14ac:dyDescent="0.25">
      <c r="A109" s="38"/>
      <c r="B109" s="199"/>
      <c r="C109" s="7" t="s">
        <v>26</v>
      </c>
      <c r="D109" s="204">
        <f>'Input &amp; Process'!D95</f>
        <v>80</v>
      </c>
      <c r="E109" s="7" t="s">
        <v>26</v>
      </c>
      <c r="F109" s="204">
        <f>'Input &amp; Process'!F95</f>
        <v>80</v>
      </c>
      <c r="G109" s="7" t="s">
        <v>26</v>
      </c>
      <c r="H109" s="204">
        <f>'Input &amp; Process'!H95</f>
        <v>80</v>
      </c>
      <c r="I109" s="34" t="s">
        <v>14</v>
      </c>
    </row>
    <row r="110" spans="1:9" ht="18.75" customHeight="1" x14ac:dyDescent="0.25">
      <c r="A110" s="38"/>
      <c r="B110" s="200"/>
      <c r="C110" s="7"/>
      <c r="D110" s="208"/>
      <c r="E110" s="7"/>
      <c r="F110" s="208"/>
      <c r="G110" s="7"/>
      <c r="H110" s="138"/>
      <c r="I110" s="34" t="s">
        <v>14</v>
      </c>
    </row>
    <row r="111" spans="1:9" ht="18.75" customHeight="1" x14ac:dyDescent="0.25">
      <c r="A111" s="214" t="s">
        <v>53</v>
      </c>
      <c r="B111" s="30" t="s">
        <v>30</v>
      </c>
      <c r="C111" s="31"/>
      <c r="D111" s="31"/>
      <c r="E111" s="31"/>
      <c r="F111" s="31"/>
      <c r="G111" s="32"/>
      <c r="H111" s="31"/>
      <c r="I111" s="31"/>
    </row>
    <row r="112" spans="1:9" ht="18.75" customHeight="1" x14ac:dyDescent="0.25">
      <c r="A112" s="38"/>
      <c r="B112" s="117" t="s">
        <v>31</v>
      </c>
      <c r="C112" s="22"/>
      <c r="D112" s="22"/>
      <c r="E112" s="22"/>
      <c r="F112" s="22"/>
      <c r="G112" s="35" t="s">
        <v>35</v>
      </c>
      <c r="H112" s="201">
        <f>'Input &amp; Process'!H99</f>
        <v>95000</v>
      </c>
      <c r="I112" s="203">
        <f>'Input &amp; Process'!I99</f>
        <v>0</v>
      </c>
    </row>
    <row r="113" spans="1:9" ht="18.75" customHeight="1" x14ac:dyDescent="0.25">
      <c r="A113" s="38"/>
      <c r="B113" s="117" t="s">
        <v>32</v>
      </c>
      <c r="C113" s="22"/>
      <c r="D113" s="22"/>
      <c r="E113" s="22"/>
      <c r="F113" s="22"/>
      <c r="G113" s="35" t="s">
        <v>36</v>
      </c>
      <c r="H113" s="201">
        <f>'Input &amp; Process'!H100</f>
        <v>110000</v>
      </c>
      <c r="I113" s="203">
        <f>'Input &amp; Process'!I100</f>
        <v>0</v>
      </c>
    </row>
    <row r="114" spans="1:9" ht="18.75" customHeight="1" x14ac:dyDescent="0.25">
      <c r="A114" s="38"/>
      <c r="B114" s="117" t="s">
        <v>33</v>
      </c>
      <c r="C114" s="22"/>
      <c r="D114" s="22"/>
      <c r="E114" s="22"/>
      <c r="F114" s="22"/>
      <c r="G114" s="35" t="s">
        <v>37</v>
      </c>
      <c r="H114" s="201">
        <f>'Input &amp; Process'!H101</f>
        <v>115000</v>
      </c>
      <c r="I114" s="203">
        <f>'Input &amp; Process'!I101</f>
        <v>0</v>
      </c>
    </row>
    <row r="115" spans="1:9" ht="18.75" customHeight="1" x14ac:dyDescent="0.25">
      <c r="A115" s="38"/>
      <c r="B115" s="117" t="s">
        <v>34</v>
      </c>
      <c r="C115" s="22"/>
      <c r="D115" s="22"/>
      <c r="E115" s="22"/>
      <c r="F115" s="22"/>
      <c r="G115" s="35" t="s">
        <v>38</v>
      </c>
      <c r="H115" s="201">
        <f>'Input &amp; Process'!H102</f>
        <v>140000</v>
      </c>
      <c r="I115" s="203">
        <f>'Input &amp; Process'!I102</f>
        <v>0</v>
      </c>
    </row>
    <row r="116" spans="1:9" ht="18.75" customHeight="1" x14ac:dyDescent="0.25">
      <c r="A116" s="38"/>
      <c r="B116" s="34"/>
      <c r="C116" s="22"/>
      <c r="D116" s="22"/>
      <c r="E116" s="22"/>
      <c r="F116" s="22"/>
      <c r="G116" s="35"/>
      <c r="H116" s="22"/>
      <c r="I116" s="22"/>
    </row>
    <row r="117" spans="1:9" ht="18.75" customHeight="1" x14ac:dyDescent="0.25">
      <c r="A117" s="214" t="s">
        <v>222</v>
      </c>
      <c r="B117" s="30" t="s">
        <v>40</v>
      </c>
      <c r="C117" s="31"/>
      <c r="D117" s="31"/>
      <c r="E117" s="31"/>
      <c r="F117" s="31"/>
      <c r="G117" s="32"/>
      <c r="H117" s="31"/>
      <c r="I117" s="31"/>
    </row>
    <row r="118" spans="1:9" ht="18.75" customHeight="1" x14ac:dyDescent="0.25">
      <c r="A118" s="38"/>
      <c r="B118" s="34" t="s">
        <v>44</v>
      </c>
      <c r="C118" s="22"/>
      <c r="D118" s="22"/>
      <c r="E118" s="22"/>
      <c r="F118" s="22"/>
      <c r="G118" s="201">
        <f>'Input &amp; Process'!G105</f>
        <v>7000000</v>
      </c>
      <c r="H118" s="202">
        <f>'Input &amp; Process'!H105</f>
        <v>0</v>
      </c>
      <c r="I118" s="10" t="s">
        <v>124</v>
      </c>
    </row>
    <row r="119" spans="1:9" ht="18.75" customHeight="1" x14ac:dyDescent="0.25">
      <c r="A119" s="38"/>
      <c r="B119" s="34" t="s">
        <v>48</v>
      </c>
      <c r="C119" s="22"/>
      <c r="D119" s="22"/>
      <c r="E119" s="22"/>
      <c r="F119" s="22"/>
      <c r="G119" s="201">
        <f>'Input &amp; Process'!G106</f>
        <v>7000000</v>
      </c>
      <c r="H119" s="202">
        <f>'Input &amp; Process'!H106</f>
        <v>0</v>
      </c>
      <c r="I119" s="10" t="s">
        <v>124</v>
      </c>
    </row>
    <row r="120" spans="1:9" ht="18.75" customHeight="1" x14ac:dyDescent="0.25">
      <c r="A120" s="38"/>
      <c r="B120" s="117" t="s">
        <v>181</v>
      </c>
      <c r="C120" s="9"/>
      <c r="D120" s="22"/>
      <c r="E120" s="22"/>
      <c r="F120" s="22"/>
      <c r="G120" s="201">
        <f>'Input &amp; Process'!G107</f>
        <v>120000</v>
      </c>
      <c r="H120" s="202">
        <f>'Input &amp; Process'!H107</f>
        <v>0</v>
      </c>
      <c r="I120" s="10" t="s">
        <v>131</v>
      </c>
    </row>
    <row r="121" spans="1:9" ht="18.75" customHeight="1" x14ac:dyDescent="0.25">
      <c r="A121" s="38"/>
      <c r="B121" s="117" t="s">
        <v>182</v>
      </c>
      <c r="C121" s="9"/>
      <c r="D121" s="22"/>
      <c r="E121" s="22"/>
      <c r="F121" s="22"/>
      <c r="G121" s="201">
        <f>'Input &amp; Process'!G108</f>
        <v>140000</v>
      </c>
      <c r="H121" s="202">
        <f>'Input &amp; Process'!H108</f>
        <v>0</v>
      </c>
      <c r="I121" s="10" t="s">
        <v>131</v>
      </c>
    </row>
    <row r="122" spans="1:9" ht="18.75" customHeight="1" x14ac:dyDescent="0.25">
      <c r="A122" s="38"/>
      <c r="B122" s="34" t="s">
        <v>47</v>
      </c>
      <c r="C122" s="22"/>
      <c r="D122" s="22"/>
      <c r="E122" s="22"/>
      <c r="F122" s="22"/>
      <c r="G122" s="201">
        <f>'Input &amp; Process'!G109</f>
        <v>15000</v>
      </c>
      <c r="H122" s="202">
        <f>'Input &amp; Process'!H109</f>
        <v>0</v>
      </c>
      <c r="I122" s="10" t="s">
        <v>46</v>
      </c>
    </row>
    <row r="123" spans="1:9" ht="18.75" customHeight="1" x14ac:dyDescent="0.25">
      <c r="A123" s="38"/>
      <c r="B123" s="34" t="s">
        <v>45</v>
      </c>
      <c r="C123" s="22"/>
      <c r="D123" s="22"/>
      <c r="E123" s="22"/>
      <c r="F123" s="22"/>
      <c r="G123" s="201">
        <f>'Input &amp; Process'!G110</f>
        <v>25000</v>
      </c>
      <c r="H123" s="202">
        <f>'Input &amp; Process'!H110</f>
        <v>0</v>
      </c>
      <c r="I123" s="10" t="s">
        <v>46</v>
      </c>
    </row>
    <row r="124" spans="1:9" ht="18.75" customHeight="1" x14ac:dyDescent="0.25">
      <c r="A124" s="38"/>
      <c r="B124" s="34" t="s">
        <v>103</v>
      </c>
      <c r="C124" s="22"/>
      <c r="D124" s="22"/>
      <c r="E124" s="22"/>
      <c r="F124" s="22"/>
      <c r="G124" s="201">
        <f>'Input &amp; Process'!G111</f>
        <v>50000</v>
      </c>
      <c r="H124" s="202">
        <f>'Input &amp; Process'!H111</f>
        <v>0</v>
      </c>
      <c r="I124" s="10" t="s">
        <v>107</v>
      </c>
    </row>
    <row r="125" spans="1:9" ht="18.75" customHeight="1" x14ac:dyDescent="0.25">
      <c r="A125" s="38"/>
      <c r="B125" s="34" t="s">
        <v>108</v>
      </c>
      <c r="C125" s="22"/>
      <c r="D125" s="22"/>
      <c r="E125" s="22"/>
      <c r="F125" s="22"/>
      <c r="G125" s="201">
        <f>'Input &amp; Process'!G112</f>
        <v>67000</v>
      </c>
      <c r="H125" s="202">
        <f>'Input &amp; Process'!H112</f>
        <v>0</v>
      </c>
      <c r="I125" s="10" t="s">
        <v>107</v>
      </c>
    </row>
    <row r="126" spans="1:9" ht="18.75" customHeight="1" x14ac:dyDescent="0.25">
      <c r="A126" s="38"/>
      <c r="B126" s="34" t="s">
        <v>106</v>
      </c>
      <c r="C126" s="22"/>
      <c r="D126" s="22"/>
      <c r="E126" s="22"/>
      <c r="F126" s="22"/>
      <c r="G126" s="201">
        <f>'Input &amp; Process'!G113</f>
        <v>5700</v>
      </c>
      <c r="H126" s="202">
        <f>'Input &amp; Process'!H113</f>
        <v>0</v>
      </c>
      <c r="I126" s="10" t="s">
        <v>109</v>
      </c>
    </row>
    <row r="127" spans="1:9" ht="18.75" customHeight="1" x14ac:dyDescent="0.25">
      <c r="A127" s="38"/>
      <c r="B127" s="34" t="s">
        <v>185</v>
      </c>
      <c r="C127" s="22"/>
      <c r="D127" s="22"/>
      <c r="E127" s="22"/>
      <c r="F127" s="22"/>
      <c r="G127" s="201">
        <f>'Input &amp; Process'!G114</f>
        <v>150000</v>
      </c>
      <c r="H127" s="202">
        <f>'Input &amp; Process'!H114</f>
        <v>0</v>
      </c>
      <c r="I127" s="10" t="s">
        <v>51</v>
      </c>
    </row>
    <row r="128" spans="1:9" ht="18.75" customHeight="1" x14ac:dyDescent="0.25">
      <c r="A128" s="38"/>
      <c r="B128" s="34" t="s">
        <v>187</v>
      </c>
      <c r="C128" s="22"/>
      <c r="D128" s="22"/>
      <c r="E128" s="22"/>
      <c r="F128" s="22"/>
      <c r="G128" s="201">
        <f>'Input &amp; Process'!G115</f>
        <v>70000</v>
      </c>
      <c r="H128" s="202">
        <f>'Input &amp; Process'!H115</f>
        <v>0</v>
      </c>
      <c r="I128" s="10" t="s">
        <v>51</v>
      </c>
    </row>
    <row r="129" spans="1:9" ht="18.75" customHeight="1" x14ac:dyDescent="0.25">
      <c r="A129" s="38"/>
      <c r="B129" s="34" t="s">
        <v>188</v>
      </c>
      <c r="C129" s="22"/>
      <c r="D129" s="22"/>
      <c r="E129" s="22"/>
      <c r="F129" s="22"/>
      <c r="G129" s="201">
        <f>'Input &amp; Process'!G116</f>
        <v>60000</v>
      </c>
      <c r="H129" s="202">
        <f>'Input &amp; Process'!H116</f>
        <v>0</v>
      </c>
      <c r="I129" s="10" t="s">
        <v>198</v>
      </c>
    </row>
    <row r="130" spans="1:9" ht="18.75" customHeight="1" x14ac:dyDescent="0.25">
      <c r="A130" s="38"/>
      <c r="B130" s="34" t="s">
        <v>189</v>
      </c>
      <c r="C130" s="22"/>
      <c r="D130" s="22"/>
      <c r="E130" s="22"/>
      <c r="F130" s="22"/>
      <c r="G130" s="201">
        <f>'Input &amp; Process'!G117</f>
        <v>55000</v>
      </c>
      <c r="H130" s="202">
        <f>'Input &amp; Process'!H117</f>
        <v>0</v>
      </c>
      <c r="I130" s="10" t="s">
        <v>51</v>
      </c>
    </row>
    <row r="131" spans="1:9" ht="18.75" customHeight="1" x14ac:dyDescent="0.25">
      <c r="A131" s="38"/>
      <c r="B131" s="34" t="s">
        <v>192</v>
      </c>
      <c r="C131" s="22"/>
      <c r="D131" s="22"/>
      <c r="E131" s="22"/>
      <c r="F131" s="22"/>
      <c r="G131" s="201">
        <f>'Input &amp; Process'!G118</f>
        <v>35000</v>
      </c>
      <c r="H131" s="202">
        <f>'Input &amp; Process'!H118</f>
        <v>0</v>
      </c>
      <c r="I131" s="10" t="s">
        <v>51</v>
      </c>
    </row>
    <row r="132" spans="1:9" ht="18.75" customHeight="1" x14ac:dyDescent="0.25">
      <c r="A132" s="38"/>
      <c r="B132" s="34" t="s">
        <v>195</v>
      </c>
      <c r="C132" s="22"/>
      <c r="D132" s="22"/>
      <c r="E132" s="22"/>
      <c r="F132" s="22"/>
      <c r="G132" s="201">
        <f>'Input &amp; Process'!G119</f>
        <v>250000</v>
      </c>
      <c r="H132" s="202">
        <f>'Input &amp; Process'!H119</f>
        <v>0</v>
      </c>
      <c r="I132" s="10" t="s">
        <v>51</v>
      </c>
    </row>
    <row r="133" spans="1:9" ht="18.75" customHeight="1" x14ac:dyDescent="0.25">
      <c r="A133" s="38"/>
      <c r="B133" s="34" t="s">
        <v>199</v>
      </c>
      <c r="C133" s="22"/>
      <c r="D133" s="22"/>
      <c r="E133" s="22"/>
      <c r="F133" s="22"/>
      <c r="G133" s="201">
        <f>'Input &amp; Process'!G120</f>
        <v>35000</v>
      </c>
      <c r="H133" s="202">
        <f>'Input &amp; Process'!H120</f>
        <v>0</v>
      </c>
      <c r="I133" s="10" t="s">
        <v>49</v>
      </c>
    </row>
    <row r="134" spans="1:9" ht="18.75" customHeight="1" x14ac:dyDescent="0.25">
      <c r="A134" s="38"/>
      <c r="B134" s="34" t="s">
        <v>52</v>
      </c>
      <c r="C134" s="22"/>
      <c r="D134" s="22"/>
      <c r="E134" s="22"/>
      <c r="F134" s="22"/>
      <c r="G134" s="201">
        <f>'Input &amp; Process'!G121</f>
        <v>165000</v>
      </c>
      <c r="H134" s="202">
        <f>'Input &amp; Process'!H121</f>
        <v>0</v>
      </c>
      <c r="I134" s="10" t="s">
        <v>125</v>
      </c>
    </row>
    <row r="135" spans="1:9" ht="18.75" customHeight="1" x14ac:dyDescent="0.25">
      <c r="A135" s="38"/>
      <c r="B135" s="34" t="s">
        <v>50</v>
      </c>
      <c r="C135" s="22"/>
      <c r="D135" s="22"/>
      <c r="E135" s="22"/>
      <c r="F135" s="22"/>
      <c r="G135" s="201">
        <f>'Input &amp; Process'!G122</f>
        <v>25000</v>
      </c>
      <c r="H135" s="202">
        <f>'Input &amp; Process'!H122</f>
        <v>0</v>
      </c>
      <c r="I135" s="10" t="s">
        <v>51</v>
      </c>
    </row>
    <row r="136" spans="1:9" ht="18.75" customHeight="1" x14ac:dyDescent="0.25">
      <c r="A136" s="136"/>
      <c r="B136" s="22"/>
      <c r="C136" s="22"/>
      <c r="D136" s="22"/>
      <c r="E136" s="22"/>
      <c r="F136" s="22"/>
      <c r="G136" s="22"/>
      <c r="H136" s="22"/>
      <c r="I136" s="22"/>
    </row>
    <row r="137" spans="1:9" ht="18.75" customHeight="1" x14ac:dyDescent="0.25">
      <c r="A137" s="136"/>
      <c r="B137" s="22"/>
      <c r="C137" s="22"/>
      <c r="D137" s="22"/>
      <c r="E137" s="22"/>
      <c r="F137" s="22"/>
      <c r="G137" s="22"/>
      <c r="H137" s="22"/>
      <c r="I137" s="22"/>
    </row>
    <row r="138" spans="1:9" ht="18.75" customHeight="1" x14ac:dyDescent="0.25">
      <c r="A138" s="136"/>
      <c r="B138" s="22"/>
      <c r="C138" s="22"/>
      <c r="D138" s="22"/>
      <c r="E138" s="22"/>
      <c r="F138" s="22"/>
      <c r="G138" s="22"/>
      <c r="H138" s="22"/>
      <c r="I138" s="22"/>
    </row>
    <row r="139" spans="1:9" ht="18.75" customHeight="1" x14ac:dyDescent="0.25">
      <c r="A139" s="136"/>
      <c r="B139" s="22"/>
      <c r="C139" s="22"/>
      <c r="D139" s="22"/>
      <c r="E139" s="22"/>
      <c r="F139" s="22"/>
      <c r="G139" s="22"/>
      <c r="H139" s="22"/>
      <c r="I139" s="22"/>
    </row>
    <row r="140" spans="1:9" ht="18.75" customHeight="1" x14ac:dyDescent="0.25">
      <c r="A140" s="136"/>
      <c r="B140" s="22"/>
      <c r="C140" s="22"/>
      <c r="D140" s="22"/>
      <c r="E140" s="22"/>
      <c r="F140" s="22"/>
      <c r="G140" s="22"/>
      <c r="H140" s="22"/>
      <c r="I140" s="22"/>
    </row>
    <row r="141" spans="1:9" ht="18.75" customHeight="1" x14ac:dyDescent="0.25">
      <c r="A141" s="136"/>
      <c r="B141" s="22"/>
      <c r="C141" s="22"/>
      <c r="D141" s="22"/>
      <c r="E141" s="22"/>
      <c r="F141" s="22"/>
      <c r="G141" s="22"/>
      <c r="H141" s="22"/>
      <c r="I141" s="22"/>
    </row>
    <row r="142" spans="1:9" ht="18.75" customHeight="1" x14ac:dyDescent="0.25">
      <c r="A142" s="136"/>
      <c r="B142" s="22"/>
      <c r="C142" s="22"/>
      <c r="D142" s="22"/>
      <c r="E142" s="22"/>
      <c r="F142" s="22"/>
      <c r="G142" s="22"/>
      <c r="H142" s="22"/>
      <c r="I142" s="22"/>
    </row>
    <row r="143" spans="1:9" ht="18.75" customHeight="1" x14ac:dyDescent="0.25">
      <c r="A143" s="136"/>
      <c r="B143" s="22"/>
      <c r="C143" s="22"/>
      <c r="D143" s="22"/>
      <c r="E143" s="22"/>
      <c r="F143" s="22"/>
      <c r="G143" s="22"/>
      <c r="H143" s="22"/>
      <c r="I143" s="22"/>
    </row>
    <row r="144" spans="1:9" ht="18.75" customHeight="1" x14ac:dyDescent="0.25">
      <c r="A144" s="136"/>
      <c r="B144" s="22"/>
      <c r="C144" s="22"/>
      <c r="D144" s="22"/>
      <c r="E144" s="22"/>
      <c r="F144" s="22"/>
      <c r="G144" s="22"/>
      <c r="H144" s="22"/>
      <c r="I144" s="22"/>
    </row>
    <row r="145" spans="1:9" ht="18.75" customHeight="1" x14ac:dyDescent="0.25">
      <c r="A145" s="136"/>
      <c r="B145" s="22"/>
      <c r="C145" s="22"/>
      <c r="D145" s="22"/>
      <c r="E145" s="22"/>
      <c r="F145" s="22"/>
      <c r="G145" s="22"/>
      <c r="H145" s="22"/>
      <c r="I145" s="22"/>
    </row>
    <row r="146" spans="1:9" ht="18.75" customHeight="1" x14ac:dyDescent="0.25">
      <c r="A146" s="136"/>
      <c r="B146" s="22"/>
      <c r="C146" s="22"/>
      <c r="D146" s="22"/>
      <c r="E146" s="22"/>
      <c r="F146" s="22"/>
      <c r="G146" s="22"/>
      <c r="H146" s="22"/>
      <c r="I146" s="22"/>
    </row>
    <row r="147" spans="1:9" ht="18.75" customHeight="1" x14ac:dyDescent="0.25">
      <c r="A147" s="136"/>
      <c r="B147" s="22"/>
      <c r="C147" s="22"/>
      <c r="D147" s="22"/>
      <c r="E147" s="22"/>
      <c r="F147" s="22"/>
      <c r="G147" s="22"/>
      <c r="H147" s="22"/>
      <c r="I147" s="22"/>
    </row>
    <row r="148" spans="1:9" ht="18.75" customHeight="1" x14ac:dyDescent="0.25">
      <c r="A148" s="215" t="s">
        <v>54</v>
      </c>
      <c r="B148" s="69" t="s">
        <v>118</v>
      </c>
      <c r="C148" s="70"/>
      <c r="D148" s="70"/>
      <c r="E148" s="70"/>
      <c r="F148" s="70"/>
      <c r="G148" s="71"/>
      <c r="H148" s="70"/>
      <c r="I148" s="211"/>
    </row>
    <row r="149" spans="1:9" ht="18.75" customHeight="1" x14ac:dyDescent="0.25">
      <c r="A149" s="216"/>
      <c r="B149" s="221"/>
      <c r="C149" s="222"/>
      <c r="D149" s="222"/>
      <c r="E149" s="222"/>
      <c r="F149" s="222"/>
      <c r="G149" s="223"/>
      <c r="H149" s="222"/>
      <c r="I149" s="224"/>
    </row>
    <row r="150" spans="1:9" ht="18.75" customHeight="1" x14ac:dyDescent="0.25">
      <c r="A150" s="216"/>
      <c r="B150" s="22"/>
      <c r="C150" s="22"/>
      <c r="D150" s="22"/>
      <c r="E150" s="22"/>
      <c r="F150" s="22"/>
      <c r="G150" s="22"/>
      <c r="H150" s="22"/>
      <c r="I150" s="22"/>
    </row>
    <row r="151" spans="1:9" ht="18.75" customHeight="1" x14ac:dyDescent="0.25">
      <c r="A151" s="216"/>
      <c r="B151" s="22"/>
      <c r="C151" s="22"/>
      <c r="D151" s="22"/>
      <c r="E151" s="22"/>
      <c r="F151" s="22"/>
      <c r="G151" s="22"/>
      <c r="H151" s="22"/>
      <c r="I151" s="22"/>
    </row>
    <row r="152" spans="1:9" ht="18.75" customHeight="1" x14ac:dyDescent="0.25">
      <c r="A152" s="216"/>
      <c r="B152" s="22"/>
      <c r="C152" s="22"/>
      <c r="D152" s="22"/>
      <c r="E152" s="22"/>
      <c r="F152" s="22"/>
      <c r="G152" s="22"/>
      <c r="H152" s="22"/>
      <c r="I152" s="22"/>
    </row>
    <row r="153" spans="1:9" ht="18.75" customHeight="1" x14ac:dyDescent="0.25">
      <c r="A153" s="216"/>
      <c r="B153" s="22"/>
      <c r="C153" s="22"/>
      <c r="D153" s="22"/>
      <c r="E153" s="22"/>
      <c r="F153" s="22"/>
      <c r="G153" s="22"/>
      <c r="H153" s="22"/>
      <c r="I153" s="22"/>
    </row>
    <row r="154" spans="1:9" ht="18.75" customHeight="1" x14ac:dyDescent="0.25">
      <c r="A154" s="216"/>
      <c r="B154" s="22"/>
      <c r="C154" s="22"/>
      <c r="D154" s="22"/>
      <c r="E154" s="22"/>
      <c r="F154" s="22"/>
      <c r="G154" s="22"/>
      <c r="H154" s="22"/>
      <c r="I154" s="22"/>
    </row>
    <row r="155" spans="1:9" ht="18.75" customHeight="1" x14ac:dyDescent="0.25">
      <c r="A155" s="216"/>
      <c r="B155" s="22"/>
      <c r="C155" s="22"/>
      <c r="D155" s="22"/>
      <c r="E155" s="22"/>
      <c r="F155" s="22"/>
      <c r="G155" s="22"/>
      <c r="H155" s="22"/>
      <c r="I155" s="22"/>
    </row>
    <row r="156" spans="1:9" ht="18.75" customHeight="1" x14ac:dyDescent="0.25">
      <c r="A156" s="216"/>
      <c r="B156" s="22"/>
      <c r="C156" s="22"/>
      <c r="D156" s="22"/>
      <c r="E156" s="22"/>
      <c r="F156" s="22"/>
      <c r="G156" s="22"/>
      <c r="H156" s="22"/>
      <c r="I156" s="22"/>
    </row>
    <row r="157" spans="1:9" ht="18.75" customHeight="1" x14ac:dyDescent="0.25">
      <c r="A157" s="216"/>
      <c r="B157" s="22"/>
      <c r="C157" s="22"/>
      <c r="D157" s="22"/>
      <c r="E157" s="22"/>
      <c r="F157" s="22"/>
      <c r="G157" s="22"/>
      <c r="H157" s="22"/>
      <c r="I157" s="22"/>
    </row>
    <row r="158" spans="1:9" ht="18.75" customHeight="1" x14ac:dyDescent="0.25">
      <c r="A158" s="216"/>
      <c r="B158" s="22"/>
      <c r="C158" s="22"/>
      <c r="D158" s="22"/>
      <c r="E158" s="22"/>
      <c r="F158" s="22"/>
      <c r="G158" s="22"/>
      <c r="H158" s="22"/>
      <c r="I158" s="22"/>
    </row>
    <row r="159" spans="1:9" ht="18.75" customHeight="1" x14ac:dyDescent="0.25">
      <c r="A159" s="216"/>
      <c r="B159" s="22"/>
      <c r="C159" s="22"/>
      <c r="D159" s="22"/>
      <c r="E159" s="22"/>
      <c r="F159" s="22"/>
      <c r="G159" s="22"/>
      <c r="H159" s="22"/>
      <c r="I159" s="22"/>
    </row>
    <row r="160" spans="1:9" ht="18.75" customHeight="1" x14ac:dyDescent="0.25">
      <c r="A160" s="216"/>
      <c r="B160" s="22"/>
      <c r="C160" s="22"/>
      <c r="D160" s="22"/>
      <c r="E160" s="22"/>
      <c r="F160" s="22"/>
      <c r="G160" s="22"/>
      <c r="H160" s="22"/>
      <c r="I160" s="22"/>
    </row>
    <row r="161" spans="1:9" ht="18.75" customHeight="1" x14ac:dyDescent="0.25">
      <c r="A161" s="216"/>
      <c r="B161" s="22"/>
      <c r="C161" s="22"/>
      <c r="D161" s="22"/>
      <c r="E161" s="22"/>
      <c r="F161" s="22"/>
      <c r="G161" s="22"/>
      <c r="H161" s="22"/>
      <c r="I161" s="22"/>
    </row>
    <row r="162" spans="1:9" ht="18.75" customHeight="1" x14ac:dyDescent="0.25">
      <c r="A162" s="216"/>
      <c r="B162" s="22"/>
      <c r="C162" s="22"/>
      <c r="D162" s="22"/>
      <c r="E162" s="22"/>
      <c r="F162" s="22"/>
      <c r="G162" s="22"/>
      <c r="H162" s="22"/>
      <c r="I162" s="22"/>
    </row>
    <row r="163" spans="1:9" ht="18.75" customHeight="1" x14ac:dyDescent="0.25">
      <c r="A163" s="216"/>
      <c r="B163" s="22"/>
      <c r="C163" s="22"/>
      <c r="D163" s="22"/>
      <c r="E163" s="22"/>
      <c r="F163" s="22"/>
      <c r="G163" s="22"/>
      <c r="H163" s="22"/>
      <c r="I163" s="22"/>
    </row>
    <row r="164" spans="1:9" ht="18.75" customHeight="1" x14ac:dyDescent="0.25">
      <c r="A164" s="61"/>
      <c r="B164" s="22"/>
      <c r="C164" s="22"/>
      <c r="D164" s="22"/>
      <c r="E164" s="22"/>
      <c r="F164" s="22"/>
      <c r="G164" s="22"/>
      <c r="H164" s="22"/>
      <c r="I164" s="22"/>
    </row>
    <row r="165" spans="1:9" ht="18.75" customHeight="1" x14ac:dyDescent="0.25">
      <c r="A165" s="22"/>
      <c r="B165" s="22"/>
      <c r="C165" s="22"/>
      <c r="D165" s="22"/>
      <c r="E165" s="22"/>
      <c r="F165" s="22"/>
      <c r="G165" s="22"/>
      <c r="H165" s="22"/>
      <c r="I165" s="22"/>
    </row>
    <row r="166" spans="1:9" ht="18.75" customHeight="1" x14ac:dyDescent="0.25">
      <c r="A166" s="22"/>
      <c r="B166" s="22"/>
      <c r="C166" s="22"/>
      <c r="D166" s="22"/>
      <c r="E166" s="22"/>
      <c r="F166" s="22"/>
      <c r="G166" s="22"/>
      <c r="H166" s="22"/>
      <c r="I166" s="22"/>
    </row>
    <row r="167" spans="1:9" ht="18.75" customHeight="1" x14ac:dyDescent="0.25">
      <c r="A167" s="22"/>
      <c r="B167" s="22"/>
      <c r="C167" s="22"/>
      <c r="D167" s="22"/>
      <c r="E167" s="22"/>
      <c r="F167" s="22"/>
      <c r="G167" s="22"/>
      <c r="H167" s="22"/>
      <c r="I167" s="22"/>
    </row>
    <row r="168" spans="1:9" ht="18.75" customHeight="1" x14ac:dyDescent="0.25">
      <c r="A168" s="22"/>
      <c r="B168" s="175" t="s">
        <v>138</v>
      </c>
      <c r="C168" s="175"/>
      <c r="D168" s="175"/>
      <c r="E168" s="175"/>
      <c r="F168" s="175"/>
      <c r="G168" s="175"/>
      <c r="H168" s="175"/>
      <c r="I168" s="175"/>
    </row>
    <row r="169" spans="1:9" ht="18.75" customHeight="1" x14ac:dyDescent="0.25">
      <c r="A169" s="22"/>
      <c r="B169" s="61"/>
      <c r="C169" s="61"/>
      <c r="D169" s="61"/>
      <c r="E169" s="61"/>
      <c r="F169" s="61"/>
      <c r="G169" s="61"/>
      <c r="H169" s="61"/>
      <c r="I169" s="61"/>
    </row>
    <row r="170" spans="1:9" ht="18.75" customHeight="1" x14ac:dyDescent="0.25">
      <c r="A170" s="22"/>
      <c r="B170" s="22" t="s">
        <v>119</v>
      </c>
      <c r="C170" s="22"/>
      <c r="D170" s="22"/>
      <c r="E170" s="22"/>
      <c r="F170" s="22"/>
      <c r="G170" s="22"/>
      <c r="H170" s="178">
        <f>'Input &amp; Process'!R24</f>
        <v>3960000</v>
      </c>
      <c r="I170" s="179"/>
    </row>
    <row r="171" spans="1:9" ht="18.75" customHeight="1" x14ac:dyDescent="0.25">
      <c r="A171" s="22"/>
      <c r="B171" s="22" t="s">
        <v>120</v>
      </c>
      <c r="C171" s="22"/>
      <c r="D171" s="22"/>
      <c r="E171" s="22"/>
      <c r="F171" s="22"/>
      <c r="G171" s="22"/>
      <c r="H171" s="140">
        <f>'Input &amp; Process'!R25</f>
        <v>1402000</v>
      </c>
      <c r="I171" s="141"/>
    </row>
    <row r="172" spans="1:9" ht="18.75" customHeight="1" x14ac:dyDescent="0.25">
      <c r="A172" s="22"/>
      <c r="B172" s="22" t="s">
        <v>121</v>
      </c>
      <c r="C172" s="22"/>
      <c r="D172" s="22"/>
      <c r="E172" s="22"/>
      <c r="F172" s="22"/>
      <c r="G172" s="22"/>
      <c r="H172" s="140">
        <f>'Input &amp; Process'!R26</f>
        <v>2558000</v>
      </c>
      <c r="I172" s="141"/>
    </row>
    <row r="173" spans="1:9" ht="18.75" customHeight="1" x14ac:dyDescent="0.25">
      <c r="A173" s="22"/>
      <c r="B173" s="22"/>
      <c r="C173" s="22"/>
      <c r="D173" s="22"/>
      <c r="E173" s="22"/>
      <c r="F173" s="22"/>
      <c r="G173" s="22"/>
      <c r="H173" s="22"/>
      <c r="I173" s="22"/>
    </row>
    <row r="174" spans="1:9" ht="18.75" customHeight="1" x14ac:dyDescent="0.25">
      <c r="A174" s="22"/>
      <c r="B174" s="67" t="s">
        <v>122</v>
      </c>
      <c r="C174" s="22"/>
      <c r="D174" s="22"/>
      <c r="E174" s="22"/>
      <c r="F174" s="22"/>
      <c r="G174" s="22"/>
      <c r="H174" s="22"/>
      <c r="I174" s="22"/>
    </row>
    <row r="175" spans="1:9" ht="18.75" customHeight="1" x14ac:dyDescent="0.25">
      <c r="A175" s="22"/>
      <c r="B175" s="27" t="s">
        <v>31</v>
      </c>
      <c r="C175" s="22"/>
      <c r="D175" s="22"/>
      <c r="E175" s="22"/>
      <c r="F175" s="22"/>
      <c r="G175" s="79" t="s">
        <v>35</v>
      </c>
      <c r="H175" s="180">
        <f>'Input &amp; Process'!R29</f>
        <v>3.3087559999999994</v>
      </c>
      <c r="I175" s="181"/>
    </row>
    <row r="176" spans="1:9" ht="18.75" customHeight="1" x14ac:dyDescent="0.25">
      <c r="A176" s="22"/>
      <c r="B176" s="27" t="s">
        <v>32</v>
      </c>
      <c r="C176" s="22"/>
      <c r="D176" s="22"/>
      <c r="E176" s="22"/>
      <c r="F176" s="22"/>
      <c r="G176" s="79" t="s">
        <v>36</v>
      </c>
      <c r="H176" s="180">
        <f>'Input &amp; Process'!R30</f>
        <v>8.654402000000001</v>
      </c>
      <c r="I176" s="181"/>
    </row>
    <row r="177" spans="1:9" ht="18.75" customHeight="1" x14ac:dyDescent="0.25">
      <c r="A177" s="22"/>
      <c r="B177" s="27" t="s">
        <v>33</v>
      </c>
      <c r="C177" s="22"/>
      <c r="D177" s="22"/>
      <c r="E177" s="22"/>
      <c r="F177" s="22"/>
      <c r="G177" s="79" t="s">
        <v>37</v>
      </c>
      <c r="H177" s="180">
        <f>'Input &amp; Process'!R31</f>
        <v>0.97781639999999981</v>
      </c>
      <c r="I177" s="181"/>
    </row>
    <row r="178" spans="1:9" ht="18.75" customHeight="1" x14ac:dyDescent="0.25">
      <c r="A178" s="22"/>
      <c r="B178" s="27" t="s">
        <v>34</v>
      </c>
      <c r="C178" s="22"/>
      <c r="D178" s="22"/>
      <c r="E178" s="22"/>
      <c r="F178" s="22"/>
      <c r="G178" s="79" t="s">
        <v>38</v>
      </c>
      <c r="H178" s="180">
        <f>'Input &amp; Process'!R32</f>
        <v>0.16010179999999999</v>
      </c>
      <c r="I178" s="181"/>
    </row>
    <row r="179" spans="1:9" ht="18.75" customHeight="1" x14ac:dyDescent="0.25">
      <c r="A179" s="22"/>
      <c r="B179" s="67" t="s">
        <v>123</v>
      </c>
      <c r="C179" s="22"/>
      <c r="D179" s="22"/>
      <c r="E179" s="22"/>
      <c r="F179" s="22"/>
      <c r="G179" s="79"/>
      <c r="H179" s="22"/>
      <c r="I179" s="22"/>
    </row>
    <row r="180" spans="1:9" ht="18.75" customHeight="1" x14ac:dyDescent="0.25">
      <c r="A180" s="22"/>
      <c r="B180" s="40" t="s">
        <v>44</v>
      </c>
      <c r="C180" s="22"/>
      <c r="D180" s="22"/>
      <c r="E180" s="22"/>
      <c r="F180" s="22"/>
      <c r="G180" s="79" t="s">
        <v>59</v>
      </c>
      <c r="H180" s="11">
        <f>'Input &amp; Process'!R34</f>
        <v>0.10468920000000001</v>
      </c>
      <c r="I180" s="34"/>
    </row>
    <row r="181" spans="1:9" ht="18.75" customHeight="1" x14ac:dyDescent="0.25">
      <c r="A181" s="22"/>
      <c r="B181" s="40" t="s">
        <v>48</v>
      </c>
      <c r="C181" s="22"/>
      <c r="D181" s="22"/>
      <c r="E181" s="22"/>
      <c r="F181" s="22"/>
      <c r="G181" s="79" t="s">
        <v>59</v>
      </c>
      <c r="H181" s="11">
        <f>'Input &amp; Process'!R35</f>
        <v>4.9039999999999993E-2</v>
      </c>
      <c r="I181" s="34"/>
    </row>
    <row r="182" spans="1:9" ht="18.75" customHeight="1" x14ac:dyDescent="0.25">
      <c r="A182" s="22"/>
      <c r="B182" s="27" t="s">
        <v>181</v>
      </c>
      <c r="C182" s="22"/>
      <c r="D182" s="22"/>
      <c r="E182" s="22"/>
      <c r="F182" s="22"/>
      <c r="G182" s="79" t="s">
        <v>60</v>
      </c>
      <c r="H182" s="11">
        <f>'Input &amp; Process'!R36</f>
        <v>0.7</v>
      </c>
      <c r="I182" s="34"/>
    </row>
    <row r="183" spans="1:9" ht="18.75" customHeight="1" x14ac:dyDescent="0.25">
      <c r="A183" s="22"/>
      <c r="B183" s="27" t="s">
        <v>182</v>
      </c>
      <c r="C183" s="22"/>
      <c r="D183" s="22"/>
      <c r="E183" s="22"/>
      <c r="F183" s="22"/>
      <c r="G183" s="79" t="s">
        <v>60</v>
      </c>
      <c r="H183" s="11">
        <f>'Input &amp; Process'!R37</f>
        <v>0.7</v>
      </c>
      <c r="I183" s="34"/>
    </row>
    <row r="184" spans="1:9" ht="18.75" customHeight="1" x14ac:dyDescent="0.25">
      <c r="A184" s="22"/>
      <c r="B184" s="40" t="s">
        <v>47</v>
      </c>
      <c r="C184" s="22"/>
      <c r="D184" s="22"/>
      <c r="E184" s="22"/>
      <c r="F184" s="22"/>
      <c r="G184" s="79" t="s">
        <v>139</v>
      </c>
      <c r="H184" s="12">
        <f>'Input &amp; Process'!R38</f>
        <v>1.011172</v>
      </c>
      <c r="I184" s="34"/>
    </row>
    <row r="185" spans="1:9" ht="18.75" customHeight="1" x14ac:dyDescent="0.25">
      <c r="A185" s="22"/>
      <c r="B185" s="40" t="s">
        <v>45</v>
      </c>
      <c r="C185" s="22"/>
      <c r="D185" s="22"/>
      <c r="E185" s="22"/>
      <c r="F185" s="22"/>
      <c r="G185" s="79" t="s">
        <v>139</v>
      </c>
      <c r="H185" s="12">
        <f>'Input &amp; Process'!R39</f>
        <v>0.16096500000000002</v>
      </c>
      <c r="I185" s="34"/>
    </row>
    <row r="186" spans="1:9" ht="18.75" customHeight="1" x14ac:dyDescent="0.25">
      <c r="A186" s="22"/>
      <c r="B186" s="40" t="s">
        <v>103</v>
      </c>
      <c r="C186" s="22"/>
      <c r="D186" s="22"/>
      <c r="E186" s="22"/>
      <c r="F186" s="22"/>
      <c r="G186" s="79" t="s">
        <v>140</v>
      </c>
      <c r="H186" s="11">
        <f>'Input &amp; Process'!R40</f>
        <v>1.07958</v>
      </c>
      <c r="I186" s="34"/>
    </row>
    <row r="187" spans="1:9" ht="18.75" customHeight="1" x14ac:dyDescent="0.25">
      <c r="A187" s="22"/>
      <c r="B187" s="40" t="s">
        <v>108</v>
      </c>
      <c r="C187" s="22"/>
      <c r="D187" s="22"/>
      <c r="E187" s="22"/>
      <c r="F187" s="22"/>
      <c r="G187" s="79" t="s">
        <v>140</v>
      </c>
      <c r="H187" s="11">
        <f>'Input &amp; Process'!R41</f>
        <v>2.6773584000000001</v>
      </c>
      <c r="I187" s="34"/>
    </row>
    <row r="188" spans="1:9" ht="18.75" customHeight="1" x14ac:dyDescent="0.25">
      <c r="A188" s="22"/>
      <c r="B188" s="40" t="s">
        <v>106</v>
      </c>
      <c r="C188" s="22"/>
      <c r="D188" s="22"/>
      <c r="E188" s="22"/>
      <c r="F188" s="22"/>
      <c r="G188" s="79" t="s">
        <v>127</v>
      </c>
      <c r="H188" s="11">
        <f>'Input &amp; Process'!R42</f>
        <v>14.394400000000001</v>
      </c>
      <c r="I188" s="34"/>
    </row>
    <row r="189" spans="1:9" ht="18.75" customHeight="1" x14ac:dyDescent="0.25">
      <c r="A189" s="22"/>
      <c r="B189" s="40" t="s">
        <v>185</v>
      </c>
      <c r="C189" s="22"/>
      <c r="D189" s="22"/>
      <c r="E189" s="22"/>
      <c r="F189" s="22"/>
      <c r="G189" s="79" t="s">
        <v>60</v>
      </c>
      <c r="H189" s="15">
        <f>'Input &amp; Process'!R43</f>
        <v>1</v>
      </c>
      <c r="I189" s="34"/>
    </row>
    <row r="190" spans="1:9" ht="18.75" customHeight="1" x14ac:dyDescent="0.25">
      <c r="A190" s="22"/>
      <c r="B190" s="40" t="s">
        <v>187</v>
      </c>
      <c r="C190" s="22"/>
      <c r="D190" s="22"/>
      <c r="E190" s="22"/>
      <c r="F190" s="22"/>
      <c r="G190" s="79" t="s">
        <v>60</v>
      </c>
      <c r="H190" s="15">
        <f>'Input &amp; Process'!R44</f>
        <v>1</v>
      </c>
      <c r="I190" s="34"/>
    </row>
    <row r="191" spans="1:9" ht="18.75" customHeight="1" x14ac:dyDescent="0.25">
      <c r="A191" s="22"/>
      <c r="B191" s="40" t="s">
        <v>221</v>
      </c>
      <c r="C191" s="22"/>
      <c r="D191" s="22"/>
      <c r="E191" s="22"/>
      <c r="F191" s="22"/>
      <c r="G191" s="79" t="s">
        <v>60</v>
      </c>
      <c r="H191" s="15">
        <f>'Input &amp; Process'!R45</f>
        <v>1</v>
      </c>
      <c r="I191" s="34"/>
    </row>
    <row r="192" spans="1:9" ht="18.75" customHeight="1" x14ac:dyDescent="0.25">
      <c r="A192" s="22"/>
      <c r="B192" s="40" t="s">
        <v>189</v>
      </c>
      <c r="C192" s="22"/>
      <c r="D192" s="22"/>
      <c r="E192" s="22"/>
      <c r="F192" s="22"/>
      <c r="G192" s="79" t="s">
        <v>60</v>
      </c>
      <c r="H192" s="15">
        <f>'Input &amp; Process'!R46</f>
        <v>0</v>
      </c>
      <c r="I192" s="34"/>
    </row>
    <row r="193" spans="1:9" ht="18.75" customHeight="1" x14ac:dyDescent="0.25">
      <c r="A193" s="22"/>
      <c r="B193" s="40" t="s">
        <v>192</v>
      </c>
      <c r="C193" s="22"/>
      <c r="D193" s="22"/>
      <c r="E193" s="22"/>
      <c r="F193" s="22"/>
      <c r="G193" s="79" t="s">
        <v>60</v>
      </c>
      <c r="H193" s="15">
        <f>'Input &amp; Process'!R47</f>
        <v>0</v>
      </c>
      <c r="I193" s="34"/>
    </row>
    <row r="194" spans="1:9" ht="18.75" customHeight="1" x14ac:dyDescent="0.25">
      <c r="A194" s="22"/>
      <c r="B194" s="40" t="s">
        <v>195</v>
      </c>
      <c r="C194" s="22"/>
      <c r="D194" s="22"/>
      <c r="E194" s="22"/>
      <c r="F194" s="22"/>
      <c r="G194" s="79" t="s">
        <v>60</v>
      </c>
      <c r="H194" s="15">
        <f>'Input &amp; Process'!R48</f>
        <v>0</v>
      </c>
      <c r="I194" s="34"/>
    </row>
    <row r="195" spans="1:9" ht="18.75" customHeight="1" x14ac:dyDescent="0.25">
      <c r="A195" s="22"/>
      <c r="B195" s="40" t="s">
        <v>199</v>
      </c>
      <c r="C195" s="22"/>
      <c r="D195" s="22"/>
      <c r="E195" s="22"/>
      <c r="F195" s="22"/>
      <c r="G195" s="79" t="s">
        <v>60</v>
      </c>
      <c r="H195" s="11">
        <f>'Input &amp; Process'!R49</f>
        <v>1</v>
      </c>
      <c r="I195" s="34"/>
    </row>
    <row r="196" spans="1:9" ht="18.75" customHeight="1" x14ac:dyDescent="0.25">
      <c r="A196" s="22"/>
      <c r="B196" s="40" t="s">
        <v>52</v>
      </c>
      <c r="C196" s="22"/>
      <c r="D196" s="22"/>
      <c r="E196" s="22"/>
      <c r="F196" s="22"/>
      <c r="G196" s="79" t="s">
        <v>126</v>
      </c>
      <c r="H196" s="11">
        <f>'Input &amp; Process'!R50</f>
        <v>0.72</v>
      </c>
      <c r="I196" s="34"/>
    </row>
    <row r="197" spans="1:9" ht="18.75" customHeight="1" x14ac:dyDescent="0.25">
      <c r="A197" s="22"/>
      <c r="B197" s="40" t="s">
        <v>50</v>
      </c>
      <c r="C197" s="22"/>
      <c r="D197" s="22"/>
      <c r="E197" s="22"/>
      <c r="F197" s="22"/>
      <c r="G197" s="79" t="s">
        <v>60</v>
      </c>
      <c r="H197" s="15">
        <f>'Input &amp; Process'!R51</f>
        <v>2</v>
      </c>
      <c r="I197" s="34"/>
    </row>
    <row r="198" spans="1:9" ht="18.75" customHeight="1" x14ac:dyDescent="0.25">
      <c r="A198" s="22"/>
      <c r="B198" s="22"/>
      <c r="C198" s="22"/>
      <c r="D198" s="22"/>
      <c r="E198" s="22"/>
      <c r="F198" s="22"/>
      <c r="G198" s="22"/>
      <c r="H198" s="22"/>
      <c r="I198" s="22"/>
    </row>
    <row r="199" spans="1:9" ht="18.75" customHeight="1" x14ac:dyDescent="0.25">
      <c r="A199" s="22"/>
      <c r="B199" s="67" t="s">
        <v>141</v>
      </c>
      <c r="C199" s="22"/>
      <c r="D199" s="22"/>
      <c r="E199" s="22"/>
      <c r="F199" s="22"/>
      <c r="G199" s="22"/>
      <c r="H199" s="22"/>
      <c r="I199" s="22"/>
    </row>
    <row r="200" spans="1:9" ht="18.75" customHeight="1" x14ac:dyDescent="0.25">
      <c r="A200" s="22"/>
      <c r="B200" s="34" t="s">
        <v>209</v>
      </c>
      <c r="C200" s="22"/>
      <c r="D200" s="22"/>
      <c r="E200" s="22"/>
      <c r="F200" s="22"/>
      <c r="G200" s="22"/>
      <c r="H200" s="140">
        <f>'Input &amp; Process'!R54</f>
        <v>900000</v>
      </c>
      <c r="I200" s="141"/>
    </row>
    <row r="201" spans="1:9" ht="18.75" customHeight="1" x14ac:dyDescent="0.25">
      <c r="A201" s="22"/>
      <c r="B201" s="34" t="s">
        <v>210</v>
      </c>
      <c r="C201" s="22"/>
      <c r="D201" s="22"/>
      <c r="E201" s="22"/>
      <c r="F201" s="22"/>
      <c r="G201" s="36"/>
      <c r="H201" s="140">
        <f>'Input &amp; Process'!R55</f>
        <v>1170000</v>
      </c>
      <c r="I201" s="141"/>
    </row>
    <row r="202" spans="1:9" ht="18.75" customHeight="1" x14ac:dyDescent="0.25">
      <c r="A202" s="22"/>
      <c r="B202" s="34" t="s">
        <v>215</v>
      </c>
      <c r="C202" s="22"/>
      <c r="D202" s="22"/>
      <c r="E202" s="22"/>
      <c r="F202" s="22"/>
      <c r="G202" s="22"/>
      <c r="H202" s="140">
        <f>'Input &amp; Process'!R56</f>
        <v>240000</v>
      </c>
      <c r="I202" s="141"/>
    </row>
    <row r="203" spans="1:9" ht="18.75" customHeight="1" x14ac:dyDescent="0.25">
      <c r="A203" s="22"/>
      <c r="B203" s="34" t="s">
        <v>216</v>
      </c>
      <c r="C203" s="22"/>
      <c r="D203" s="22"/>
      <c r="E203" s="22"/>
      <c r="F203" s="22"/>
      <c r="G203" s="22"/>
      <c r="H203" s="140">
        <f>'Input &amp; Process'!R57</f>
        <v>150000</v>
      </c>
      <c r="I203" s="141"/>
    </row>
    <row r="204" spans="1:9" ht="18.75" customHeight="1" x14ac:dyDescent="0.25">
      <c r="A204" s="22"/>
      <c r="B204" s="34" t="s">
        <v>217</v>
      </c>
      <c r="C204" s="22"/>
      <c r="D204" s="22"/>
      <c r="E204" s="22"/>
      <c r="F204" s="22"/>
      <c r="G204" s="22"/>
      <c r="H204" s="140">
        <f>'Input &amp; Process'!R58</f>
        <v>90000</v>
      </c>
      <c r="I204" s="141"/>
    </row>
    <row r="205" spans="1:9" ht="18.75" customHeight="1" x14ac:dyDescent="0.25">
      <c r="A205" s="22"/>
      <c r="B205" s="34" t="s">
        <v>218</v>
      </c>
      <c r="C205" s="22"/>
      <c r="D205" s="22"/>
      <c r="E205" s="22"/>
      <c r="F205" s="22"/>
      <c r="G205" s="22"/>
      <c r="H205" s="140">
        <f>'Input &amp; Process'!R59</f>
        <v>0</v>
      </c>
      <c r="I205" s="141"/>
    </row>
    <row r="206" spans="1:9" ht="18.75" customHeight="1" x14ac:dyDescent="0.25">
      <c r="A206" s="22"/>
      <c r="B206" s="34" t="s">
        <v>219</v>
      </c>
      <c r="C206" s="22"/>
      <c r="D206" s="22"/>
      <c r="E206" s="22"/>
      <c r="F206" s="22"/>
      <c r="G206" s="22"/>
      <c r="H206" s="140">
        <f>'Input &amp; Process'!R60</f>
        <v>0</v>
      </c>
      <c r="I206" s="141"/>
    </row>
    <row r="207" spans="1:9" ht="18.75" customHeight="1" x14ac:dyDescent="0.25">
      <c r="A207" s="22"/>
      <c r="B207" s="34" t="s">
        <v>220</v>
      </c>
      <c r="C207" s="22"/>
      <c r="D207" s="22"/>
      <c r="E207" s="22"/>
      <c r="F207" s="22"/>
      <c r="G207" s="22"/>
      <c r="H207" s="140">
        <f>'Input &amp; Process'!R61</f>
        <v>0</v>
      </c>
      <c r="I207" s="141"/>
    </row>
    <row r="208" spans="1:9" ht="18.75" customHeight="1" x14ac:dyDescent="0.25">
      <c r="A208" s="22"/>
      <c r="B208" s="34" t="s">
        <v>213</v>
      </c>
      <c r="C208" s="22"/>
      <c r="D208" s="22"/>
      <c r="E208" s="22"/>
      <c r="F208" s="22"/>
      <c r="G208" s="22"/>
      <c r="H208" s="142">
        <f>'Input &amp; Process'!R62</f>
        <v>220000</v>
      </c>
      <c r="I208" s="143"/>
    </row>
    <row r="209" spans="1:9" ht="18.75" customHeight="1" x14ac:dyDescent="0.25">
      <c r="A209" s="22"/>
      <c r="B209" s="34" t="s">
        <v>142</v>
      </c>
      <c r="C209" s="22"/>
      <c r="D209" s="22"/>
      <c r="E209" s="22"/>
      <c r="F209" s="22"/>
      <c r="G209" s="22"/>
      <c r="H209" s="144">
        <f>'Input &amp; Process'!R63</f>
        <v>660000</v>
      </c>
      <c r="I209" s="145"/>
    </row>
    <row r="210" spans="1:9" ht="18.75" customHeight="1" x14ac:dyDescent="0.25">
      <c r="A210" s="22"/>
      <c r="B210" s="34" t="s">
        <v>143</v>
      </c>
      <c r="C210" s="22"/>
      <c r="D210" s="22"/>
      <c r="E210" s="22"/>
      <c r="F210" s="22"/>
      <c r="G210" s="22"/>
      <c r="H210" s="140">
        <f>'Input &amp; Process'!R64</f>
        <v>70000</v>
      </c>
      <c r="I210" s="146"/>
    </row>
    <row r="211" spans="1:9" ht="18.75" customHeight="1" x14ac:dyDescent="0.25">
      <c r="A211" s="22"/>
      <c r="B211" s="34" t="s">
        <v>211</v>
      </c>
      <c r="C211" s="22"/>
      <c r="D211" s="22"/>
      <c r="E211" s="22"/>
      <c r="F211" s="22"/>
      <c r="G211" s="22"/>
      <c r="H211" s="140">
        <f>'Input &amp; Process'!R65</f>
        <v>110000</v>
      </c>
      <c r="I211" s="146"/>
    </row>
    <row r="212" spans="1:9" ht="18.75" customHeight="1" x14ac:dyDescent="0.25">
      <c r="A212" s="22"/>
      <c r="B212" s="34" t="s">
        <v>212</v>
      </c>
      <c r="C212" s="22"/>
      <c r="D212" s="22"/>
      <c r="E212" s="22"/>
      <c r="F212" s="22"/>
      <c r="G212" s="22"/>
      <c r="H212" s="140">
        <f>'Input &amp; Process'!R66</f>
        <v>120000</v>
      </c>
      <c r="I212" s="146"/>
    </row>
    <row r="213" spans="1:9" ht="18.75" customHeight="1" x14ac:dyDescent="0.25">
      <c r="A213" s="22"/>
      <c r="B213" s="34" t="s">
        <v>214</v>
      </c>
      <c r="C213" s="22"/>
      <c r="D213" s="22"/>
      <c r="E213" s="22"/>
      <c r="F213" s="22"/>
      <c r="G213" s="22"/>
      <c r="H213" s="140">
        <f>'Input &amp; Process'!R67</f>
        <v>230000</v>
      </c>
      <c r="I213" s="146"/>
    </row>
    <row r="214" spans="1:9" ht="18.75" customHeight="1" x14ac:dyDescent="0.25">
      <c r="A214" s="22"/>
      <c r="B214" s="22"/>
      <c r="C214" s="22"/>
      <c r="D214" s="22"/>
      <c r="E214" s="22"/>
      <c r="F214" s="22"/>
      <c r="G214" s="22"/>
      <c r="H214" s="22"/>
      <c r="I214" s="22"/>
    </row>
    <row r="215" spans="1:9" ht="18.75" customHeight="1" x14ac:dyDescent="0.25">
      <c r="A215" s="45"/>
      <c r="B215" s="45"/>
      <c r="C215" s="45"/>
      <c r="D215" s="45"/>
      <c r="E215" s="45"/>
      <c r="F215" s="45"/>
      <c r="G215" s="45"/>
      <c r="H215" s="45"/>
      <c r="I215" s="45"/>
    </row>
    <row r="216" spans="1:9" ht="18.75" customHeight="1" x14ac:dyDescent="0.25">
      <c r="A216" s="22"/>
      <c r="B216" s="22"/>
      <c r="C216" s="22"/>
      <c r="D216" s="22"/>
      <c r="E216" s="22"/>
      <c r="F216" s="22"/>
      <c r="G216" s="22"/>
      <c r="H216" s="22"/>
      <c r="I216" s="22"/>
    </row>
    <row r="217" spans="1:9" ht="18.75" customHeight="1" x14ac:dyDescent="0.25">
      <c r="A217" s="22"/>
      <c r="B217" s="22"/>
      <c r="C217" s="22"/>
      <c r="D217" s="22"/>
      <c r="E217" s="22"/>
      <c r="F217" s="22"/>
      <c r="G217" s="22"/>
      <c r="H217" s="22"/>
      <c r="I217" s="22"/>
    </row>
    <row r="218" spans="1:9" ht="18.75" customHeight="1" x14ac:dyDescent="0.25">
      <c r="A218" s="22"/>
      <c r="B218" s="22"/>
      <c r="C218" s="22"/>
      <c r="D218" s="22"/>
      <c r="E218" s="22"/>
      <c r="F218" s="22"/>
      <c r="G218" s="22"/>
      <c r="H218" s="22"/>
      <c r="I218" s="22"/>
    </row>
    <row r="219" spans="1:9" ht="18.75" customHeight="1" x14ac:dyDescent="0.25">
      <c r="A219" s="22"/>
      <c r="B219" s="22"/>
      <c r="C219" s="22"/>
      <c r="D219" s="22"/>
      <c r="E219" s="22"/>
      <c r="F219" s="22"/>
      <c r="G219" s="22"/>
      <c r="H219" s="22"/>
      <c r="I219" s="22"/>
    </row>
    <row r="220" spans="1:9" ht="18.75" customHeight="1" x14ac:dyDescent="0.25">
      <c r="A220" s="22"/>
      <c r="B220" s="22"/>
      <c r="C220" s="22"/>
      <c r="D220" s="22"/>
      <c r="E220" s="22"/>
      <c r="F220" s="22"/>
      <c r="G220" s="22"/>
      <c r="H220" s="22"/>
      <c r="I220" s="22"/>
    </row>
    <row r="221" spans="1:9" ht="18.75" customHeight="1" x14ac:dyDescent="0.25">
      <c r="A221" s="22"/>
      <c r="B221" s="22"/>
      <c r="C221" s="22"/>
      <c r="D221" s="22"/>
      <c r="E221" s="22"/>
      <c r="F221" s="22"/>
      <c r="G221" s="22"/>
      <c r="H221" s="22"/>
      <c r="I221" s="22"/>
    </row>
    <row r="222" spans="1:9" ht="18.75" customHeight="1" x14ac:dyDescent="0.25">
      <c r="A222" s="215" t="s">
        <v>72</v>
      </c>
      <c r="B222" s="69" t="s">
        <v>55</v>
      </c>
      <c r="C222" s="70"/>
      <c r="D222" s="70"/>
      <c r="E222" s="70"/>
      <c r="F222" s="70"/>
      <c r="G222" s="71"/>
      <c r="H222" s="70"/>
      <c r="I222" s="211"/>
    </row>
    <row r="223" spans="1:9" ht="18.75" customHeight="1" x14ac:dyDescent="0.25">
      <c r="A223" s="214" t="s">
        <v>77</v>
      </c>
      <c r="B223" s="30" t="s">
        <v>64</v>
      </c>
      <c r="C223" s="31"/>
      <c r="D223" s="31"/>
      <c r="E223" s="31"/>
      <c r="F223" s="31"/>
      <c r="G223" s="32"/>
      <c r="H223" s="31"/>
      <c r="I223" s="31"/>
    </row>
    <row r="224" spans="1:9" ht="18.75" customHeight="1" x14ac:dyDescent="0.25">
      <c r="A224" s="38"/>
      <c r="B224" s="34" t="s">
        <v>58</v>
      </c>
      <c r="C224" s="22"/>
      <c r="D224" s="22"/>
      <c r="E224" s="22"/>
      <c r="F224" s="22"/>
      <c r="G224" s="35" t="s">
        <v>60</v>
      </c>
      <c r="H224" s="15">
        <f>'Input &amp; Process'!H126</f>
        <v>1</v>
      </c>
      <c r="I224" s="34" t="s">
        <v>73</v>
      </c>
    </row>
    <row r="225" spans="1:9" ht="18.75" customHeight="1" x14ac:dyDescent="0.25">
      <c r="A225" s="38"/>
      <c r="B225" s="34" t="s">
        <v>57</v>
      </c>
      <c r="C225" s="22"/>
      <c r="D225" s="22"/>
      <c r="E225" s="22"/>
      <c r="F225" s="22"/>
      <c r="G225" s="35" t="s">
        <v>74</v>
      </c>
      <c r="H225" s="13">
        <f>'Input &amp; Process'!H127</f>
        <v>0.72</v>
      </c>
      <c r="I225" s="34" t="s">
        <v>56</v>
      </c>
    </row>
    <row r="226" spans="1:9" ht="18.75" customHeight="1" x14ac:dyDescent="0.25">
      <c r="A226" s="38"/>
      <c r="B226" s="34" t="s">
        <v>62</v>
      </c>
      <c r="C226" s="22"/>
      <c r="D226" s="22"/>
      <c r="E226" s="22"/>
      <c r="F226" s="22"/>
      <c r="G226" s="35" t="s">
        <v>63</v>
      </c>
      <c r="H226" s="11">
        <f>'Input &amp; Process'!H128</f>
        <v>0.42143999999999998</v>
      </c>
      <c r="I226" s="34" t="s">
        <v>56</v>
      </c>
    </row>
    <row r="227" spans="1:9" ht="18.75" customHeight="1" x14ac:dyDescent="0.25">
      <c r="A227" s="38"/>
      <c r="B227" s="34" t="s">
        <v>100</v>
      </c>
      <c r="C227" s="22"/>
      <c r="D227" s="22"/>
      <c r="E227" s="22"/>
      <c r="F227" s="22"/>
      <c r="G227" s="35" t="s">
        <v>101</v>
      </c>
      <c r="H227" s="11">
        <f>'Input &amp; Process'!H129</f>
        <v>0.29855999999999999</v>
      </c>
      <c r="I227" s="34" t="s">
        <v>56</v>
      </c>
    </row>
    <row r="228" spans="1:9" ht="18.75" customHeight="1" x14ac:dyDescent="0.25">
      <c r="A228" s="38"/>
      <c r="B228" s="34" t="s">
        <v>58</v>
      </c>
      <c r="C228" s="22"/>
      <c r="D228" s="22"/>
      <c r="E228" s="22"/>
      <c r="F228" s="22"/>
      <c r="G228" s="35" t="s">
        <v>59</v>
      </c>
      <c r="H228" s="12">
        <f>'Input &amp; Process'!H130</f>
        <v>4.4783999999999996E-3</v>
      </c>
      <c r="I228" s="34" t="s">
        <v>61</v>
      </c>
    </row>
    <row r="229" spans="1:9" ht="18.75" customHeight="1" x14ac:dyDescent="0.25">
      <c r="A229" s="38"/>
      <c r="B229" s="34"/>
      <c r="C229" s="22"/>
      <c r="D229" s="22"/>
      <c r="E229" s="22"/>
      <c r="F229" s="22"/>
      <c r="G229" s="35"/>
      <c r="H229" s="22"/>
      <c r="I229" s="22"/>
    </row>
    <row r="230" spans="1:9" ht="18.75" customHeight="1" x14ac:dyDescent="0.25">
      <c r="A230" s="214" t="s">
        <v>77</v>
      </c>
      <c r="B230" s="30" t="s">
        <v>64</v>
      </c>
      <c r="C230" s="31"/>
      <c r="D230" s="31"/>
      <c r="E230" s="31"/>
      <c r="F230" s="31"/>
      <c r="G230" s="32"/>
      <c r="H230" s="31"/>
      <c r="I230" s="31"/>
    </row>
    <row r="231" spans="1:9" ht="18.75" customHeight="1" x14ac:dyDescent="0.25">
      <c r="A231" s="38"/>
      <c r="B231" s="34" t="s">
        <v>205</v>
      </c>
      <c r="C231" s="22"/>
      <c r="D231" s="22"/>
      <c r="E231" s="22"/>
      <c r="F231" s="22"/>
      <c r="G231" s="35" t="s">
        <v>206</v>
      </c>
      <c r="H231" s="13">
        <f>'Input &amp; Process'!H133</f>
        <v>1.4</v>
      </c>
      <c r="I231" s="34" t="s">
        <v>56</v>
      </c>
    </row>
    <row r="232" spans="1:9" ht="18.75" customHeight="1" x14ac:dyDescent="0.25">
      <c r="A232" s="38"/>
      <c r="B232" s="34" t="s">
        <v>58</v>
      </c>
      <c r="C232" s="22"/>
      <c r="D232" s="22"/>
      <c r="E232" s="22"/>
      <c r="F232" s="22"/>
      <c r="G232" s="35" t="s">
        <v>207</v>
      </c>
      <c r="H232" s="12">
        <f>'Input &amp; Process'!H134</f>
        <v>4.9000000000000002E-2</v>
      </c>
      <c r="I232" s="34" t="s">
        <v>61</v>
      </c>
    </row>
    <row r="233" spans="1:9" ht="18.75" customHeight="1" x14ac:dyDescent="0.25">
      <c r="A233" s="38"/>
      <c r="B233" s="34"/>
      <c r="C233" s="22"/>
      <c r="D233" s="22"/>
      <c r="E233" s="22"/>
      <c r="F233" s="22"/>
      <c r="G233" s="35"/>
      <c r="H233" s="110"/>
      <c r="I233" s="34"/>
    </row>
    <row r="234" spans="1:9" ht="18.75" customHeight="1" x14ac:dyDescent="0.25">
      <c r="A234" s="214" t="s">
        <v>95</v>
      </c>
      <c r="B234" s="30" t="s">
        <v>65</v>
      </c>
      <c r="C234" s="31"/>
      <c r="D234" s="31"/>
      <c r="E234" s="31"/>
      <c r="F234" s="31"/>
      <c r="G234" s="32"/>
      <c r="H234" s="31"/>
      <c r="I234" s="31"/>
    </row>
    <row r="235" spans="1:9" ht="18.75" customHeight="1" x14ac:dyDescent="0.25">
      <c r="A235" s="38"/>
      <c r="B235" s="34" t="s">
        <v>66</v>
      </c>
      <c r="C235" s="22"/>
      <c r="D235" s="22"/>
      <c r="E235" s="22"/>
      <c r="F235" s="22"/>
      <c r="G235" s="35" t="s">
        <v>11</v>
      </c>
      <c r="H235" s="138">
        <f>'Input &amp; Process'!H137</f>
        <v>2080</v>
      </c>
      <c r="I235" s="34" t="s">
        <v>14</v>
      </c>
    </row>
    <row r="236" spans="1:9" ht="18.75" customHeight="1" x14ac:dyDescent="0.25">
      <c r="A236" s="38"/>
      <c r="B236" s="34" t="s">
        <v>67</v>
      </c>
      <c r="C236" s="22"/>
      <c r="D236" s="22"/>
      <c r="E236" s="22"/>
      <c r="F236" s="22"/>
      <c r="G236" s="35" t="s">
        <v>12</v>
      </c>
      <c r="H236" s="138">
        <f>'Input &amp; Process'!H138</f>
        <v>1540</v>
      </c>
      <c r="I236" s="34" t="s">
        <v>14</v>
      </c>
    </row>
    <row r="237" spans="1:9" ht="18.75" customHeight="1" x14ac:dyDescent="0.25">
      <c r="A237" s="38"/>
      <c r="B237" s="34"/>
      <c r="C237" s="22"/>
      <c r="D237" s="22"/>
      <c r="E237" s="22"/>
      <c r="F237" s="22"/>
      <c r="G237" s="35"/>
      <c r="H237" s="23"/>
      <c r="I237" s="34"/>
    </row>
    <row r="238" spans="1:9" ht="18.75" customHeight="1" x14ac:dyDescent="0.25">
      <c r="A238" s="38"/>
      <c r="B238" s="219" t="s">
        <v>116</v>
      </c>
      <c r="C238" s="169"/>
      <c r="D238" s="169"/>
      <c r="E238" s="170"/>
      <c r="F238" s="111" t="s">
        <v>17</v>
      </c>
      <c r="G238" s="111" t="s">
        <v>18</v>
      </c>
      <c r="H238" s="111" t="s">
        <v>19</v>
      </c>
      <c r="I238" s="114"/>
    </row>
    <row r="239" spans="1:9" ht="18.75" customHeight="1" x14ac:dyDescent="0.25">
      <c r="A239" s="38"/>
      <c r="B239" s="220" t="s">
        <v>111</v>
      </c>
      <c r="C239" s="18"/>
      <c r="D239" s="18"/>
      <c r="E239" s="10"/>
      <c r="F239" s="138">
        <f>'Input &amp; Process'!F141</f>
        <v>12600</v>
      </c>
      <c r="G239" s="138">
        <f>'Input &amp; Process'!G141</f>
        <v>12600</v>
      </c>
      <c r="H239" s="138">
        <f>'Input &amp; Process'!H141</f>
        <v>12600</v>
      </c>
      <c r="I239" s="104" t="s">
        <v>28</v>
      </c>
    </row>
    <row r="240" spans="1:9" ht="18.75" customHeight="1" x14ac:dyDescent="0.25">
      <c r="A240" s="38"/>
      <c r="B240" s="220" t="s">
        <v>112</v>
      </c>
      <c r="C240" s="18"/>
      <c r="D240" s="18"/>
      <c r="E240" s="10"/>
      <c r="F240" s="138">
        <f>'Input &amp; Process'!F142</f>
        <v>460</v>
      </c>
      <c r="G240" s="138">
        <f>'Input &amp; Process'!G142</f>
        <v>460</v>
      </c>
      <c r="H240" s="138">
        <f>'Input &amp; Process'!H142</f>
        <v>460</v>
      </c>
      <c r="I240" s="104" t="s">
        <v>14</v>
      </c>
    </row>
    <row r="241" spans="1:9" ht="18.75" customHeight="1" x14ac:dyDescent="0.25">
      <c r="A241" s="38"/>
      <c r="B241" s="220" t="s">
        <v>113</v>
      </c>
      <c r="C241" s="18"/>
      <c r="D241" s="18"/>
      <c r="E241" s="10"/>
      <c r="F241" s="138">
        <f>'Input &amp; Process'!F143</f>
        <v>1280</v>
      </c>
      <c r="G241" s="138">
        <f>'Input &amp; Process'!G143</f>
        <v>600</v>
      </c>
      <c r="H241" s="138">
        <f>'Input &amp; Process'!H143</f>
        <v>1540</v>
      </c>
      <c r="I241" s="104" t="s">
        <v>14</v>
      </c>
    </row>
    <row r="242" spans="1:9" ht="18.75" customHeight="1" x14ac:dyDescent="0.25">
      <c r="A242" s="38"/>
      <c r="B242" s="220" t="s">
        <v>114</v>
      </c>
      <c r="C242" s="18"/>
      <c r="D242" s="24"/>
      <c r="E242" s="10"/>
      <c r="F242" s="12">
        <f>'Input &amp; Process'!F144</f>
        <v>1.6128E-2</v>
      </c>
      <c r="G242" s="12">
        <f>'Input &amp; Process'!G144</f>
        <v>7.5599999999999999E-3</v>
      </c>
      <c r="H242" s="12">
        <f>'Input &amp; Process'!H144</f>
        <v>1.9404000000000001E-2</v>
      </c>
      <c r="I242" s="34" t="s">
        <v>61</v>
      </c>
    </row>
    <row r="243" spans="1:9" ht="18.75" customHeight="1" x14ac:dyDescent="0.25">
      <c r="A243" s="38"/>
      <c r="B243" s="220" t="s">
        <v>115</v>
      </c>
      <c r="C243" s="18"/>
      <c r="D243" s="24"/>
      <c r="E243" s="10"/>
      <c r="F243" s="12">
        <f>'Input &amp; Process'!F145</f>
        <v>0.58879999999999999</v>
      </c>
      <c r="G243" s="12">
        <f>'Input &amp; Process'!G145</f>
        <v>0.27600000000000002</v>
      </c>
      <c r="H243" s="12">
        <f>'Input &amp; Process'!H145</f>
        <v>0.70840000000000003</v>
      </c>
      <c r="I243" s="34" t="s">
        <v>56</v>
      </c>
    </row>
    <row r="244" spans="1:9" ht="18.75" customHeight="1" x14ac:dyDescent="0.25">
      <c r="A244" s="38"/>
      <c r="B244" s="219" t="s">
        <v>116</v>
      </c>
      <c r="C244" s="169"/>
      <c r="D244" s="169"/>
      <c r="E244" s="170"/>
      <c r="F244" s="111" t="s">
        <v>20</v>
      </c>
      <c r="G244" s="111" t="s">
        <v>21</v>
      </c>
      <c r="H244" s="111" t="s">
        <v>202</v>
      </c>
      <c r="I244" s="114"/>
    </row>
    <row r="245" spans="1:9" ht="18.75" customHeight="1" x14ac:dyDescent="0.25">
      <c r="A245" s="38"/>
      <c r="B245" s="220" t="s">
        <v>111</v>
      </c>
      <c r="C245" s="18"/>
      <c r="D245" s="18"/>
      <c r="E245" s="10"/>
      <c r="F245" s="138">
        <f>'Input &amp; Process'!F147</f>
        <v>14000</v>
      </c>
      <c r="G245" s="138">
        <f>'Input &amp; Process'!G147</f>
        <v>12600</v>
      </c>
      <c r="H245" s="138">
        <f>'Input &amp; Process'!H147</f>
        <v>12600</v>
      </c>
      <c r="I245" s="104" t="s">
        <v>28</v>
      </c>
    </row>
    <row r="246" spans="1:9" ht="18.75" customHeight="1" x14ac:dyDescent="0.25">
      <c r="A246" s="38"/>
      <c r="B246" s="220" t="s">
        <v>112</v>
      </c>
      <c r="C246" s="18"/>
      <c r="D246" s="18"/>
      <c r="E246" s="10"/>
      <c r="F246" s="138">
        <f>'Input &amp; Process'!F148</f>
        <v>360</v>
      </c>
      <c r="G246" s="138">
        <f>'Input &amp; Process'!G148</f>
        <v>340</v>
      </c>
      <c r="H246" s="138">
        <f>'Input &amp; Process'!H148</f>
        <v>340</v>
      </c>
      <c r="I246" s="104" t="s">
        <v>14</v>
      </c>
    </row>
    <row r="247" spans="1:9" ht="18.75" customHeight="1" x14ac:dyDescent="0.25">
      <c r="A247" s="38"/>
      <c r="B247" s="220" t="s">
        <v>113</v>
      </c>
      <c r="C247" s="18"/>
      <c r="D247" s="18"/>
      <c r="E247" s="10"/>
      <c r="F247" s="138">
        <f>'Input &amp; Process'!F149</f>
        <v>1200</v>
      </c>
      <c r="G247" s="138">
        <f>'Input &amp; Process'!G149</f>
        <v>800</v>
      </c>
      <c r="H247" s="138">
        <f>'Input &amp; Process'!H149</f>
        <v>2000</v>
      </c>
      <c r="I247" s="104" t="s">
        <v>14</v>
      </c>
    </row>
    <row r="248" spans="1:9" ht="18.75" customHeight="1" x14ac:dyDescent="0.25">
      <c r="A248" s="38"/>
      <c r="B248" s="220" t="s">
        <v>114</v>
      </c>
      <c r="C248" s="18"/>
      <c r="D248" s="24"/>
      <c r="E248" s="10"/>
      <c r="F248" s="12">
        <f>'Input &amp; Process'!F150</f>
        <v>1.6799999999999999E-2</v>
      </c>
      <c r="G248" s="12">
        <f>'Input &amp; Process'!G150</f>
        <v>1.008E-2</v>
      </c>
      <c r="H248" s="12">
        <f>'Input &amp; Process'!H150</f>
        <v>2.52E-2</v>
      </c>
      <c r="I248" s="34" t="s">
        <v>61</v>
      </c>
    </row>
    <row r="249" spans="1:9" ht="18.75" customHeight="1" x14ac:dyDescent="0.25">
      <c r="A249" s="38"/>
      <c r="B249" s="220" t="s">
        <v>115</v>
      </c>
      <c r="C249" s="18"/>
      <c r="D249" s="24"/>
      <c r="E249" s="10"/>
      <c r="F249" s="12">
        <f>'Input &amp; Process'!F151</f>
        <v>0.432</v>
      </c>
      <c r="G249" s="12">
        <f>'Input &amp; Process'!G151</f>
        <v>0.27200000000000002</v>
      </c>
      <c r="H249" s="12">
        <f>'Input &amp; Process'!H151</f>
        <v>0.68</v>
      </c>
      <c r="I249" s="34" t="s">
        <v>56</v>
      </c>
    </row>
    <row r="250" spans="1:9" ht="18.75" customHeight="1" x14ac:dyDescent="0.25">
      <c r="A250" s="38"/>
      <c r="B250" s="34" t="s">
        <v>68</v>
      </c>
      <c r="C250" s="22"/>
      <c r="D250" s="22"/>
      <c r="E250" s="22"/>
      <c r="F250" s="22"/>
      <c r="G250" s="35" t="s">
        <v>203</v>
      </c>
      <c r="H250" s="14">
        <f>'Input &amp; Process'!H152</f>
        <v>9.5172000000000007E-2</v>
      </c>
      <c r="I250" s="34" t="s">
        <v>61</v>
      </c>
    </row>
    <row r="251" spans="1:9" ht="18.75" customHeight="1" x14ac:dyDescent="0.25">
      <c r="A251" s="38"/>
      <c r="B251" s="34" t="s">
        <v>117</v>
      </c>
      <c r="C251" s="22"/>
      <c r="D251" s="22"/>
      <c r="E251" s="22"/>
      <c r="F251" s="22"/>
      <c r="G251" s="35" t="s">
        <v>204</v>
      </c>
      <c r="H251" s="14">
        <f>'Input &amp; Process'!H153</f>
        <v>2.9571999999999998</v>
      </c>
      <c r="I251" s="34" t="s">
        <v>56</v>
      </c>
    </row>
    <row r="252" spans="1:9" ht="18.75" customHeight="1" x14ac:dyDescent="0.25">
      <c r="A252" s="38"/>
      <c r="B252" s="34"/>
      <c r="C252" s="22"/>
      <c r="D252" s="22"/>
      <c r="E252" s="22"/>
      <c r="F252" s="22"/>
      <c r="G252" s="35"/>
      <c r="H252" s="22"/>
      <c r="I252" s="22"/>
    </row>
    <row r="253" spans="1:9" ht="18.75" customHeight="1" x14ac:dyDescent="0.25">
      <c r="A253" s="38"/>
      <c r="B253" s="34"/>
      <c r="C253" s="22"/>
      <c r="D253" s="22"/>
      <c r="E253" s="22"/>
      <c r="F253" s="22"/>
      <c r="G253" s="35"/>
      <c r="H253" s="22"/>
      <c r="I253" s="22"/>
    </row>
    <row r="254" spans="1:9" ht="18.75" customHeight="1" x14ac:dyDescent="0.25">
      <c r="A254" s="38"/>
      <c r="B254" s="34"/>
      <c r="C254" s="22"/>
      <c r="D254" s="22"/>
      <c r="E254" s="22"/>
      <c r="F254" s="22"/>
      <c r="G254" s="35"/>
      <c r="H254" s="22"/>
      <c r="I254" s="22"/>
    </row>
    <row r="255" spans="1:9" ht="18.75" customHeight="1" x14ac:dyDescent="0.25">
      <c r="A255" s="38"/>
      <c r="B255" s="34"/>
      <c r="C255" s="22"/>
      <c r="D255" s="22"/>
      <c r="E255" s="22"/>
      <c r="F255" s="22"/>
      <c r="G255" s="35"/>
      <c r="H255" s="22"/>
      <c r="I255" s="22"/>
    </row>
    <row r="256" spans="1:9" ht="18.75" customHeight="1" x14ac:dyDescent="0.25">
      <c r="A256" s="38"/>
      <c r="B256" s="34"/>
      <c r="C256" s="22"/>
      <c r="D256" s="22"/>
      <c r="E256" s="22"/>
      <c r="F256" s="22"/>
      <c r="G256" s="35"/>
      <c r="H256" s="22"/>
      <c r="I256" s="22"/>
    </row>
    <row r="257" spans="1:9" ht="18.75" customHeight="1" x14ac:dyDescent="0.25">
      <c r="A257" s="38"/>
      <c r="B257" s="34"/>
      <c r="C257" s="22"/>
      <c r="D257" s="22"/>
      <c r="E257" s="22"/>
      <c r="F257" s="22"/>
      <c r="G257" s="35"/>
      <c r="H257" s="22"/>
      <c r="I257" s="22"/>
    </row>
    <row r="258" spans="1:9" ht="18.75" customHeight="1" x14ac:dyDescent="0.25">
      <c r="A258" s="38"/>
      <c r="B258" s="34"/>
      <c r="C258" s="22"/>
      <c r="D258" s="22"/>
      <c r="E258" s="22"/>
      <c r="F258" s="22"/>
      <c r="G258" s="35"/>
      <c r="H258" s="22"/>
      <c r="I258" s="22"/>
    </row>
    <row r="259" spans="1:9" ht="18.75" customHeight="1" x14ac:dyDescent="0.25">
      <c r="A259" s="215" t="s">
        <v>132</v>
      </c>
      <c r="B259" s="69" t="s">
        <v>79</v>
      </c>
      <c r="C259" s="70"/>
      <c r="D259" s="70"/>
      <c r="E259" s="70"/>
      <c r="F259" s="70"/>
      <c r="G259" s="71"/>
      <c r="H259" s="70"/>
      <c r="I259" s="211"/>
    </row>
    <row r="260" spans="1:9" ht="18.75" customHeight="1" x14ac:dyDescent="0.25">
      <c r="A260" s="214" t="s">
        <v>174</v>
      </c>
      <c r="B260" s="30" t="s">
        <v>175</v>
      </c>
      <c r="C260" s="31"/>
      <c r="D260" s="31"/>
      <c r="E260" s="31"/>
      <c r="F260" s="31"/>
      <c r="G260" s="32"/>
      <c r="H260" s="31"/>
      <c r="I260" s="31"/>
    </row>
    <row r="261" spans="1:9" ht="18.75" customHeight="1" x14ac:dyDescent="0.25">
      <c r="A261" s="136"/>
      <c r="B261" s="161" t="s">
        <v>80</v>
      </c>
      <c r="C261" s="161"/>
      <c r="D261" s="137" t="s">
        <v>84</v>
      </c>
      <c r="E261" s="161" t="s">
        <v>81</v>
      </c>
      <c r="F261" s="161"/>
      <c r="G261" s="161" t="s">
        <v>82</v>
      </c>
      <c r="H261" s="161"/>
      <c r="I261" s="22"/>
    </row>
    <row r="262" spans="1:9" ht="18.75" customHeight="1" x14ac:dyDescent="0.25">
      <c r="A262" s="38"/>
      <c r="B262" s="102" t="s">
        <v>83</v>
      </c>
      <c r="C262" s="17"/>
      <c r="D262" s="17"/>
      <c r="E262" s="150"/>
      <c r="F262" s="150"/>
      <c r="G262" s="150"/>
      <c r="H262" s="150"/>
      <c r="I262" s="22"/>
    </row>
    <row r="263" spans="1:9" ht="18.75" customHeight="1" x14ac:dyDescent="0.25">
      <c r="A263" s="38"/>
      <c r="B263" s="152" t="s">
        <v>91</v>
      </c>
      <c r="C263" s="153"/>
      <c r="D263" s="11">
        <f>'Input &amp; Process'!D159</f>
        <v>1</v>
      </c>
      <c r="E263" s="154">
        <f>'Input &amp; Process'!E159</f>
        <v>95000</v>
      </c>
      <c r="F263" s="150">
        <f>'Input &amp; Process'!F159</f>
        <v>0</v>
      </c>
      <c r="G263" s="151">
        <f>'Input &amp; Process'!G159</f>
        <v>95000</v>
      </c>
      <c r="H263" s="151">
        <f>'Input &amp; Process'!H159</f>
        <v>0</v>
      </c>
      <c r="I263" s="22"/>
    </row>
    <row r="264" spans="1:9" ht="18.75" customHeight="1" x14ac:dyDescent="0.25">
      <c r="A264" s="38"/>
      <c r="B264" s="152" t="s">
        <v>92</v>
      </c>
      <c r="C264" s="153"/>
      <c r="D264" s="11">
        <f>'Input &amp; Process'!D160</f>
        <v>3</v>
      </c>
      <c r="E264" s="154">
        <f>'Input &amp; Process'!E160</f>
        <v>110000</v>
      </c>
      <c r="F264" s="150">
        <f>'Input &amp; Process'!F160</f>
        <v>0</v>
      </c>
      <c r="G264" s="151">
        <f>'Input &amp; Process'!G160</f>
        <v>330000</v>
      </c>
      <c r="H264" s="151">
        <f>'Input &amp; Process'!H160</f>
        <v>0</v>
      </c>
      <c r="I264" s="22"/>
    </row>
    <row r="265" spans="1:9" ht="18.75" customHeight="1" x14ac:dyDescent="0.25">
      <c r="A265" s="38"/>
      <c r="B265" s="152" t="s">
        <v>93</v>
      </c>
      <c r="C265" s="153"/>
      <c r="D265" s="11">
        <f>'Input &amp; Process'!D161</f>
        <v>0.3</v>
      </c>
      <c r="E265" s="154">
        <f>'Input &amp; Process'!E161</f>
        <v>115000</v>
      </c>
      <c r="F265" s="150">
        <f>'Input &amp; Process'!F161</f>
        <v>0</v>
      </c>
      <c r="G265" s="151">
        <f>'Input &amp; Process'!G161</f>
        <v>34500</v>
      </c>
      <c r="H265" s="151">
        <f>'Input &amp; Process'!H161</f>
        <v>0</v>
      </c>
      <c r="I265" s="22"/>
    </row>
    <row r="266" spans="1:9" ht="18.75" customHeight="1" x14ac:dyDescent="0.25">
      <c r="A266" s="38"/>
      <c r="B266" s="152" t="s">
        <v>94</v>
      </c>
      <c r="C266" s="153"/>
      <c r="D266" s="11">
        <f>'Input &amp; Process'!D162</f>
        <v>7.4999999999999997E-2</v>
      </c>
      <c r="E266" s="154">
        <f>'Input &amp; Process'!E162</f>
        <v>140000</v>
      </c>
      <c r="F266" s="150">
        <f>'Input &amp; Process'!F162</f>
        <v>0</v>
      </c>
      <c r="G266" s="151">
        <f>'Input &amp; Process'!G162</f>
        <v>10500</v>
      </c>
      <c r="H266" s="151">
        <f>'Input &amp; Process'!H162</f>
        <v>0</v>
      </c>
      <c r="I266" s="22"/>
    </row>
    <row r="267" spans="1:9" ht="18.75" customHeight="1" x14ac:dyDescent="0.25">
      <c r="A267" s="38"/>
      <c r="B267" s="148" t="s">
        <v>85</v>
      </c>
      <c r="C267" s="148"/>
      <c r="D267" s="148"/>
      <c r="E267" s="148"/>
      <c r="F267" s="148"/>
      <c r="G267" s="149">
        <f>SUM(G263:H266)</f>
        <v>470000</v>
      </c>
      <c r="H267" s="149"/>
      <c r="I267" s="22"/>
    </row>
    <row r="268" spans="1:9" ht="18.75" customHeight="1" x14ac:dyDescent="0.25">
      <c r="A268" s="38"/>
      <c r="B268" s="139"/>
      <c r="C268" s="18"/>
      <c r="D268" s="18"/>
      <c r="E268" s="18"/>
      <c r="F268" s="18"/>
      <c r="G268" s="19"/>
      <c r="H268" s="20"/>
      <c r="I268" s="22"/>
    </row>
    <row r="269" spans="1:9" ht="18.75" customHeight="1" x14ac:dyDescent="0.25">
      <c r="A269" s="38"/>
      <c r="B269" s="102" t="s">
        <v>86</v>
      </c>
      <c r="C269" s="17"/>
      <c r="D269" s="17"/>
      <c r="E269" s="150"/>
      <c r="F269" s="150"/>
      <c r="G269" s="151"/>
      <c r="H269" s="151"/>
      <c r="I269" s="22"/>
    </row>
    <row r="270" spans="1:9" ht="18.75" customHeight="1" x14ac:dyDescent="0.25">
      <c r="A270" s="38"/>
      <c r="B270" s="152" t="s">
        <v>88</v>
      </c>
      <c r="C270" s="153"/>
      <c r="D270" s="11">
        <f>'Input &amp; Process'!D166</f>
        <v>7.4999999999999997E-2</v>
      </c>
      <c r="E270" s="154">
        <f>'Input &amp; Process'!E166</f>
        <v>7000000</v>
      </c>
      <c r="F270" s="150">
        <f>'Input &amp; Process'!F166</f>
        <v>0</v>
      </c>
      <c r="G270" s="151">
        <f>'Input &amp; Process'!G166</f>
        <v>525000</v>
      </c>
      <c r="H270" s="151">
        <f>'Input &amp; Process'!H166</f>
        <v>0</v>
      </c>
      <c r="I270" s="22"/>
    </row>
    <row r="271" spans="1:9" ht="18.75" customHeight="1" x14ac:dyDescent="0.25">
      <c r="A271" s="38"/>
      <c r="B271" s="152" t="s">
        <v>87</v>
      </c>
      <c r="C271" s="153"/>
      <c r="D271" s="11">
        <f>'Input &amp; Process'!D167</f>
        <v>0.5</v>
      </c>
      <c r="E271" s="154">
        <f>'Input &amp; Process'!E167</f>
        <v>15000</v>
      </c>
      <c r="F271" s="150">
        <f>'Input &amp; Process'!F167</f>
        <v>0</v>
      </c>
      <c r="G271" s="151">
        <f>'Input &amp; Process'!G167</f>
        <v>7500</v>
      </c>
      <c r="H271" s="151">
        <f>'Input &amp; Process'!H167</f>
        <v>0</v>
      </c>
      <c r="I271" s="22"/>
    </row>
    <row r="272" spans="1:9" ht="18.75" customHeight="1" x14ac:dyDescent="0.25">
      <c r="A272" s="38"/>
      <c r="B272" s="152"/>
      <c r="C272" s="153"/>
      <c r="D272" s="11"/>
      <c r="E272" s="154"/>
      <c r="F272" s="150"/>
      <c r="G272" s="151"/>
      <c r="H272" s="151"/>
      <c r="I272" s="22"/>
    </row>
    <row r="273" spans="1:9" ht="18.75" customHeight="1" x14ac:dyDescent="0.25">
      <c r="A273" s="38"/>
      <c r="B273" s="152"/>
      <c r="C273" s="153"/>
      <c r="D273" s="11"/>
      <c r="E273" s="154"/>
      <c r="F273" s="150"/>
      <c r="G273" s="151"/>
      <c r="H273" s="151"/>
      <c r="I273" s="22"/>
    </row>
    <row r="274" spans="1:9" ht="18.75" customHeight="1" x14ac:dyDescent="0.25">
      <c r="A274" s="38"/>
      <c r="B274" s="148" t="s">
        <v>227</v>
      </c>
      <c r="C274" s="148"/>
      <c r="D274" s="148"/>
      <c r="E274" s="148"/>
      <c r="F274" s="148"/>
      <c r="G274" s="149">
        <f>'Input &amp; Process'!G170</f>
        <v>532500</v>
      </c>
      <c r="H274" s="149">
        <f>'Input &amp; Process'!H170</f>
        <v>0</v>
      </c>
      <c r="I274" s="22"/>
    </row>
    <row r="275" spans="1:9" ht="18.75" customHeight="1" x14ac:dyDescent="0.25">
      <c r="A275" s="38"/>
      <c r="B275" s="139"/>
      <c r="C275" s="18"/>
      <c r="D275" s="18"/>
      <c r="E275" s="18"/>
      <c r="F275" s="18"/>
      <c r="G275" s="19"/>
      <c r="H275" s="20"/>
      <c r="I275" s="22"/>
    </row>
    <row r="276" spans="1:9" ht="18.75" customHeight="1" x14ac:dyDescent="0.25">
      <c r="A276" s="38"/>
      <c r="B276" s="209" t="s">
        <v>90</v>
      </c>
      <c r="C276" s="209"/>
      <c r="D276" s="209"/>
      <c r="E276" s="209"/>
      <c r="F276" s="209"/>
      <c r="G276" s="151">
        <f>'Input &amp; Process'!G172</f>
        <v>1112775</v>
      </c>
      <c r="H276" s="151">
        <f>'Input &amp; Process'!H172</f>
        <v>0</v>
      </c>
      <c r="I276" s="22"/>
    </row>
    <row r="277" spans="1:9" ht="18.75" customHeight="1" x14ac:dyDescent="0.25">
      <c r="A277" s="38"/>
      <c r="B277" s="157" t="s">
        <v>228</v>
      </c>
      <c r="C277" s="157"/>
      <c r="D277" s="157"/>
      <c r="E277" s="157"/>
      <c r="F277" s="157"/>
      <c r="G277" s="158">
        <f>'Input &amp; Process'!G173</f>
        <v>1560000</v>
      </c>
      <c r="H277" s="158">
        <f>'Input &amp; Process'!H173</f>
        <v>0</v>
      </c>
      <c r="I277" s="22"/>
    </row>
    <row r="278" spans="1:9" ht="18.75" customHeight="1" x14ac:dyDescent="0.25">
      <c r="A278" s="38"/>
      <c r="B278" s="34"/>
      <c r="C278" s="22"/>
      <c r="D278" s="22"/>
      <c r="E278" s="22"/>
      <c r="F278" s="22"/>
      <c r="G278" s="35"/>
      <c r="H278" s="22"/>
      <c r="I278" s="22"/>
    </row>
    <row r="279" spans="1:9" ht="18.75" customHeight="1" x14ac:dyDescent="0.25">
      <c r="A279" s="214" t="s">
        <v>176</v>
      </c>
      <c r="B279" s="30" t="s">
        <v>177</v>
      </c>
      <c r="C279" s="31"/>
      <c r="D279" s="31"/>
      <c r="E279" s="31"/>
      <c r="F279" s="31"/>
      <c r="G279" s="32"/>
      <c r="H279" s="31"/>
      <c r="I279" s="22"/>
    </row>
    <row r="280" spans="1:9" ht="18.75" customHeight="1" x14ac:dyDescent="0.25">
      <c r="A280" s="136"/>
      <c r="B280" s="161" t="s">
        <v>80</v>
      </c>
      <c r="C280" s="161"/>
      <c r="D280" s="137" t="s">
        <v>84</v>
      </c>
      <c r="E280" s="161" t="s">
        <v>81</v>
      </c>
      <c r="F280" s="161"/>
      <c r="G280" s="161" t="s">
        <v>82</v>
      </c>
      <c r="H280" s="161"/>
      <c r="I280" s="22"/>
    </row>
    <row r="281" spans="1:9" ht="18.75" customHeight="1" x14ac:dyDescent="0.25">
      <c r="A281" s="38"/>
      <c r="B281" s="102" t="s">
        <v>83</v>
      </c>
      <c r="C281" s="17"/>
      <c r="D281" s="17"/>
      <c r="E281" s="150"/>
      <c r="F281" s="150"/>
      <c r="G281" s="150"/>
      <c r="H281" s="150"/>
      <c r="I281" s="22"/>
    </row>
    <row r="282" spans="1:9" ht="18.75" customHeight="1" x14ac:dyDescent="0.25">
      <c r="A282" s="38"/>
      <c r="B282" s="152" t="s">
        <v>91</v>
      </c>
      <c r="C282" s="153"/>
      <c r="D282" s="11">
        <f>'Input &amp; Process'!D178</f>
        <v>0.6</v>
      </c>
      <c r="E282" s="154">
        <f>'Input &amp; Process'!E178</f>
        <v>95000</v>
      </c>
      <c r="F282" s="150">
        <f>'Input &amp; Process'!F178</f>
        <v>0</v>
      </c>
      <c r="G282" s="151">
        <f>'Input &amp; Process'!G178</f>
        <v>57000</v>
      </c>
      <c r="H282" s="151">
        <f>'Input &amp; Process'!H178</f>
        <v>0</v>
      </c>
      <c r="I282" s="22"/>
    </row>
    <row r="283" spans="1:9" ht="18.75" customHeight="1" x14ac:dyDescent="0.25">
      <c r="A283" s="38"/>
      <c r="B283" s="152" t="s">
        <v>92</v>
      </c>
      <c r="C283" s="153"/>
      <c r="D283" s="11">
        <f>'Input &amp; Process'!D179</f>
        <v>2</v>
      </c>
      <c r="E283" s="154">
        <f>'Input &amp; Process'!E179</f>
        <v>110000</v>
      </c>
      <c r="F283" s="150">
        <f>'Input &amp; Process'!F179</f>
        <v>0</v>
      </c>
      <c r="G283" s="151">
        <f>'Input &amp; Process'!G179</f>
        <v>220000</v>
      </c>
      <c r="H283" s="151">
        <f>'Input &amp; Process'!H179</f>
        <v>0</v>
      </c>
      <c r="I283" s="22"/>
    </row>
    <row r="284" spans="1:9" ht="18.75" customHeight="1" x14ac:dyDescent="0.25">
      <c r="A284" s="38"/>
      <c r="B284" s="152" t="s">
        <v>93</v>
      </c>
      <c r="C284" s="153"/>
      <c r="D284" s="11">
        <f>'Input &amp; Process'!D180</f>
        <v>0.2</v>
      </c>
      <c r="E284" s="154">
        <f>'Input &amp; Process'!E180</f>
        <v>115000</v>
      </c>
      <c r="F284" s="150">
        <f>'Input &amp; Process'!F180</f>
        <v>0</v>
      </c>
      <c r="G284" s="151">
        <f>'Input &amp; Process'!G180</f>
        <v>23000</v>
      </c>
      <c r="H284" s="151">
        <f>'Input &amp; Process'!H180</f>
        <v>0</v>
      </c>
      <c r="I284" s="22"/>
    </row>
    <row r="285" spans="1:9" ht="18.75" customHeight="1" x14ac:dyDescent="0.25">
      <c r="A285" s="38"/>
      <c r="B285" s="152" t="s">
        <v>94</v>
      </c>
      <c r="C285" s="153"/>
      <c r="D285" s="11">
        <f>'Input &amp; Process'!D181</f>
        <v>0.03</v>
      </c>
      <c r="E285" s="154">
        <f>'Input &amp; Process'!E181</f>
        <v>140000</v>
      </c>
      <c r="F285" s="150">
        <f>'Input &amp; Process'!F181</f>
        <v>0</v>
      </c>
      <c r="G285" s="151">
        <f>'Input &amp; Process'!G181</f>
        <v>4200</v>
      </c>
      <c r="H285" s="151">
        <f>'Input &amp; Process'!H181</f>
        <v>0</v>
      </c>
      <c r="I285" s="22"/>
    </row>
    <row r="286" spans="1:9" ht="18.75" customHeight="1" x14ac:dyDescent="0.25">
      <c r="A286" s="38"/>
      <c r="B286" s="148" t="s">
        <v>85</v>
      </c>
      <c r="C286" s="148"/>
      <c r="D286" s="148"/>
      <c r="E286" s="148"/>
      <c r="F286" s="148"/>
      <c r="G286" s="149">
        <f>'Input &amp; Process'!G182</f>
        <v>304200</v>
      </c>
      <c r="H286" s="149">
        <f>'Input &amp; Process'!H182</f>
        <v>0</v>
      </c>
      <c r="I286" s="22"/>
    </row>
    <row r="287" spans="1:9" ht="18.75" customHeight="1" x14ac:dyDescent="0.25">
      <c r="A287" s="38"/>
      <c r="B287" s="139"/>
      <c r="C287" s="18"/>
      <c r="D287" s="18"/>
      <c r="E287" s="18"/>
      <c r="F287" s="18"/>
      <c r="G287" s="19"/>
      <c r="H287" s="20"/>
      <c r="I287" s="22"/>
    </row>
    <row r="288" spans="1:9" ht="18.75" customHeight="1" x14ac:dyDescent="0.25">
      <c r="A288" s="38"/>
      <c r="B288" s="102" t="s">
        <v>86</v>
      </c>
      <c r="C288" s="17"/>
      <c r="D288" s="17"/>
      <c r="E288" s="150"/>
      <c r="F288" s="150"/>
      <c r="G288" s="151"/>
      <c r="H288" s="151"/>
      <c r="I288" s="22"/>
    </row>
    <row r="289" spans="1:9" ht="18.75" customHeight="1" x14ac:dyDescent="0.25">
      <c r="A289" s="38"/>
      <c r="B289" s="166" t="s">
        <v>178</v>
      </c>
      <c r="C289" s="166"/>
      <c r="D289" s="11">
        <f>'Input &amp; Process'!D185</f>
        <v>1.9599999999999999E-2</v>
      </c>
      <c r="E289" s="154">
        <f>'Input &amp; Process'!E185</f>
        <v>7000000</v>
      </c>
      <c r="F289" s="150">
        <f>'Input &amp; Process'!F185</f>
        <v>0</v>
      </c>
      <c r="G289" s="151">
        <f>'Input &amp; Process'!G185</f>
        <v>137200</v>
      </c>
      <c r="H289" s="151">
        <f>'Input &amp; Process'!H185</f>
        <v>0</v>
      </c>
      <c r="I289" s="22"/>
    </row>
    <row r="290" spans="1:9" ht="18.75" customHeight="1" x14ac:dyDescent="0.25">
      <c r="A290" s="38"/>
      <c r="B290" s="166" t="s">
        <v>179</v>
      </c>
      <c r="C290" s="166"/>
      <c r="D290" s="11">
        <f>'Input &amp; Process'!D186</f>
        <v>0.3</v>
      </c>
      <c r="E290" s="154">
        <f>'Input &amp; Process'!E186</f>
        <v>15000</v>
      </c>
      <c r="F290" s="150">
        <f>'Input &amp; Process'!F186</f>
        <v>0</v>
      </c>
      <c r="G290" s="151">
        <f>'Input &amp; Process'!G186</f>
        <v>4500</v>
      </c>
      <c r="H290" s="151">
        <f>'Input &amp; Process'!H186</f>
        <v>0</v>
      </c>
      <c r="I290" s="22"/>
    </row>
    <row r="291" spans="1:9" ht="18.75" customHeight="1" x14ac:dyDescent="0.25">
      <c r="A291" s="38"/>
      <c r="B291" s="166" t="s">
        <v>180</v>
      </c>
      <c r="C291" s="166"/>
      <c r="D291" s="11">
        <f>'Input &amp; Process'!D187</f>
        <v>0.03</v>
      </c>
      <c r="E291" s="154">
        <f>'Input &amp; Process'!E187</f>
        <v>25000</v>
      </c>
      <c r="F291" s="150">
        <f>'Input &amp; Process'!F187</f>
        <v>0</v>
      </c>
      <c r="G291" s="151">
        <f>'Input &amp; Process'!G187</f>
        <v>750</v>
      </c>
      <c r="H291" s="151">
        <f>'Input &amp; Process'!H187</f>
        <v>0</v>
      </c>
      <c r="I291" s="22"/>
    </row>
    <row r="292" spans="1:9" ht="18.75" customHeight="1" x14ac:dyDescent="0.25">
      <c r="A292" s="38"/>
      <c r="B292" s="166" t="s">
        <v>181</v>
      </c>
      <c r="C292" s="166"/>
      <c r="D292" s="11">
        <f>'Input &amp; Process'!D188</f>
        <v>0.5</v>
      </c>
      <c r="E292" s="154">
        <f>'Input &amp; Process'!E188</f>
        <v>120000</v>
      </c>
      <c r="F292" s="150">
        <f>'Input &amp; Process'!F188</f>
        <v>0</v>
      </c>
      <c r="G292" s="151">
        <f>'Input &amp; Process'!G188</f>
        <v>60000</v>
      </c>
      <c r="H292" s="151">
        <f>'Input &amp; Process'!H188</f>
        <v>0</v>
      </c>
      <c r="I292" s="22"/>
    </row>
    <row r="293" spans="1:9" ht="18.75" customHeight="1" x14ac:dyDescent="0.25">
      <c r="A293" s="38"/>
      <c r="B293" s="166" t="s">
        <v>182</v>
      </c>
      <c r="C293" s="166"/>
      <c r="D293" s="11">
        <f>'Input &amp; Process'!D189</f>
        <v>0.5</v>
      </c>
      <c r="E293" s="154">
        <f>'Input &amp; Process'!E189</f>
        <v>140000</v>
      </c>
      <c r="F293" s="150">
        <f>'Input &amp; Process'!F189</f>
        <v>0</v>
      </c>
      <c r="G293" s="151">
        <f>'Input &amp; Process'!G189</f>
        <v>70000</v>
      </c>
      <c r="H293" s="151">
        <f>'Input &amp; Process'!H189</f>
        <v>0</v>
      </c>
      <c r="I293" s="22"/>
    </row>
    <row r="294" spans="1:9" ht="18.75" customHeight="1" x14ac:dyDescent="0.25">
      <c r="A294" s="38"/>
      <c r="B294" s="148" t="s">
        <v>227</v>
      </c>
      <c r="C294" s="148"/>
      <c r="D294" s="148"/>
      <c r="E294" s="148"/>
      <c r="F294" s="148"/>
      <c r="G294" s="149">
        <f>'Input &amp; Process'!G190</f>
        <v>272450</v>
      </c>
      <c r="H294" s="149">
        <f>'Input &amp; Process'!H190</f>
        <v>0</v>
      </c>
      <c r="I294" s="22"/>
    </row>
    <row r="295" spans="1:9" ht="18.75" customHeight="1" x14ac:dyDescent="0.25">
      <c r="A295" s="38"/>
      <c r="B295" s="139"/>
      <c r="C295" s="18"/>
      <c r="D295" s="18"/>
      <c r="E295" s="18"/>
      <c r="F295" s="18"/>
      <c r="G295" s="19"/>
      <c r="H295" s="20"/>
      <c r="I295" s="22"/>
    </row>
    <row r="296" spans="1:9" ht="18.75" customHeight="1" x14ac:dyDescent="0.25">
      <c r="A296" s="38"/>
      <c r="B296" s="209" t="s">
        <v>90</v>
      </c>
      <c r="C296" s="209"/>
      <c r="D296" s="209"/>
      <c r="E296" s="209"/>
      <c r="F296" s="209"/>
      <c r="G296" s="151">
        <f>(1+$H$30/100)*(1+$H$31/100)*(G286+G294)</f>
        <v>1153300</v>
      </c>
      <c r="H296" s="151"/>
      <c r="I296" s="22"/>
    </row>
    <row r="297" spans="1:9" ht="18.75" customHeight="1" x14ac:dyDescent="0.25">
      <c r="A297" s="38"/>
      <c r="B297" s="157" t="s">
        <v>229</v>
      </c>
      <c r="C297" s="157"/>
      <c r="D297" s="157"/>
      <c r="E297" s="157"/>
      <c r="F297" s="157"/>
      <c r="G297" s="158">
        <f>ROUNDUP(H231*G296/10000,0)*10000</f>
        <v>1620000</v>
      </c>
      <c r="H297" s="158"/>
      <c r="I297" s="22"/>
    </row>
    <row r="298" spans="1:9" ht="18.75" customHeight="1" x14ac:dyDescent="0.25">
      <c r="A298" s="38"/>
      <c r="B298" s="34"/>
      <c r="C298" s="22"/>
      <c r="D298" s="22"/>
      <c r="E298" s="22"/>
      <c r="F298" s="22"/>
      <c r="G298" s="35"/>
      <c r="H298" s="22"/>
      <c r="I298" s="22"/>
    </row>
    <row r="299" spans="1:9" ht="18.75" customHeight="1" x14ac:dyDescent="0.25">
      <c r="A299" s="214" t="s">
        <v>133</v>
      </c>
      <c r="B299" s="30" t="s">
        <v>183</v>
      </c>
      <c r="C299" s="31"/>
      <c r="D299" s="31"/>
      <c r="E299" s="31"/>
      <c r="F299" s="31"/>
      <c r="G299" s="32"/>
      <c r="H299" s="31"/>
      <c r="I299" s="31"/>
    </row>
    <row r="300" spans="1:9" ht="18.75" customHeight="1" x14ac:dyDescent="0.25">
      <c r="A300" s="136"/>
      <c r="B300" s="161" t="s">
        <v>80</v>
      </c>
      <c r="C300" s="161"/>
      <c r="D300" s="137" t="s">
        <v>84</v>
      </c>
      <c r="E300" s="161" t="s">
        <v>81</v>
      </c>
      <c r="F300" s="161"/>
      <c r="G300" s="161" t="s">
        <v>82</v>
      </c>
      <c r="H300" s="161"/>
      <c r="I300" s="22"/>
    </row>
    <row r="301" spans="1:9" ht="18.75" customHeight="1" x14ac:dyDescent="0.25">
      <c r="A301" s="38"/>
      <c r="B301" s="102" t="s">
        <v>83</v>
      </c>
      <c r="C301" s="17"/>
      <c r="D301" s="17"/>
      <c r="E301" s="150"/>
      <c r="F301" s="150"/>
      <c r="G301" s="150"/>
      <c r="H301" s="150"/>
      <c r="I301" s="22"/>
    </row>
    <row r="302" spans="1:9" ht="18.75" customHeight="1" x14ac:dyDescent="0.25">
      <c r="A302" s="38"/>
      <c r="B302" s="152" t="s">
        <v>91</v>
      </c>
      <c r="C302" s="153"/>
      <c r="D302" s="11">
        <f>'Input &amp; Process'!D198</f>
        <v>7</v>
      </c>
      <c r="E302" s="154">
        <f>'Input &amp; Process'!E198</f>
        <v>95000</v>
      </c>
      <c r="F302" s="150">
        <f>'Input &amp; Process'!F198</f>
        <v>0</v>
      </c>
      <c r="G302" s="151">
        <f>'Input &amp; Process'!G198</f>
        <v>665000</v>
      </c>
      <c r="H302" s="151">
        <f>'Input &amp; Process'!H198</f>
        <v>0</v>
      </c>
      <c r="I302" s="22"/>
    </row>
    <row r="303" spans="1:9" ht="18.75" customHeight="1" x14ac:dyDescent="0.25">
      <c r="A303" s="38"/>
      <c r="B303" s="152" t="s">
        <v>92</v>
      </c>
      <c r="C303" s="153"/>
      <c r="D303" s="11">
        <f>'Input &amp; Process'!D199</f>
        <v>21</v>
      </c>
      <c r="E303" s="154">
        <f>'Input &amp; Process'!E199</f>
        <v>110000</v>
      </c>
      <c r="F303" s="150">
        <f>'Input &amp; Process'!F199</f>
        <v>0</v>
      </c>
      <c r="G303" s="151">
        <f>'Input &amp; Process'!G199</f>
        <v>2310000</v>
      </c>
      <c r="H303" s="151">
        <f>'Input &amp; Process'!H199</f>
        <v>0</v>
      </c>
      <c r="I303" s="22"/>
    </row>
    <row r="304" spans="1:9" ht="18.75" customHeight="1" x14ac:dyDescent="0.25">
      <c r="A304" s="38"/>
      <c r="B304" s="152" t="s">
        <v>93</v>
      </c>
      <c r="C304" s="153"/>
      <c r="D304" s="11">
        <f>'Input &amp; Process'!D200</f>
        <v>2.1</v>
      </c>
      <c r="E304" s="154">
        <f>'Input &amp; Process'!E200</f>
        <v>115000</v>
      </c>
      <c r="F304" s="150">
        <f>'Input &amp; Process'!F200</f>
        <v>0</v>
      </c>
      <c r="G304" s="151">
        <f>'Input &amp; Process'!G200</f>
        <v>241500</v>
      </c>
      <c r="H304" s="151">
        <f>'Input &amp; Process'!H200</f>
        <v>0</v>
      </c>
      <c r="I304" s="22"/>
    </row>
    <row r="305" spans="1:9" ht="18.75" customHeight="1" x14ac:dyDescent="0.25">
      <c r="A305" s="38"/>
      <c r="B305" s="152" t="s">
        <v>94</v>
      </c>
      <c r="C305" s="153"/>
      <c r="D305" s="11">
        <f>'Input &amp; Process'!D201</f>
        <v>0.35</v>
      </c>
      <c r="E305" s="154">
        <f>'Input &amp; Process'!E201</f>
        <v>140000</v>
      </c>
      <c r="F305" s="150">
        <f>'Input &amp; Process'!F201</f>
        <v>0</v>
      </c>
      <c r="G305" s="151">
        <f>'Input &amp; Process'!G201</f>
        <v>49000</v>
      </c>
      <c r="H305" s="151">
        <f>'Input &amp; Process'!H201</f>
        <v>0</v>
      </c>
      <c r="I305" s="22"/>
    </row>
    <row r="306" spans="1:9" ht="18.75" customHeight="1" x14ac:dyDescent="0.25">
      <c r="A306" s="38"/>
      <c r="B306" s="148" t="s">
        <v>85</v>
      </c>
      <c r="C306" s="148"/>
      <c r="D306" s="148"/>
      <c r="E306" s="148"/>
      <c r="F306" s="148"/>
      <c r="G306" s="149">
        <f>'Input &amp; Process'!G202</f>
        <v>3265500</v>
      </c>
      <c r="H306" s="149">
        <f>'Input &amp; Process'!H202</f>
        <v>0</v>
      </c>
      <c r="I306" s="22"/>
    </row>
    <row r="307" spans="1:9" ht="18.75" customHeight="1" x14ac:dyDescent="0.25">
      <c r="A307" s="38"/>
      <c r="B307" s="139"/>
      <c r="C307" s="18"/>
      <c r="D307" s="18"/>
      <c r="E307" s="18"/>
      <c r="F307" s="18"/>
      <c r="G307" s="19"/>
      <c r="H307" s="20"/>
      <c r="I307" s="22"/>
    </row>
    <row r="308" spans="1:9" ht="18.75" customHeight="1" x14ac:dyDescent="0.25">
      <c r="A308" s="38"/>
      <c r="B308" s="102" t="s">
        <v>86</v>
      </c>
      <c r="C308" s="17"/>
      <c r="D308" s="17"/>
      <c r="E308" s="150"/>
      <c r="F308" s="150"/>
      <c r="G308" s="151"/>
      <c r="H308" s="151"/>
      <c r="I308" s="22"/>
    </row>
    <row r="309" spans="1:9" ht="18.75" customHeight="1" x14ac:dyDescent="0.25">
      <c r="A309" s="38"/>
      <c r="B309" s="152" t="s">
        <v>96</v>
      </c>
      <c r="C309" s="153"/>
      <c r="D309" s="11">
        <f>'Input &amp; Process'!D205</f>
        <v>1.1000000000000001</v>
      </c>
      <c r="E309" s="154">
        <f>'Input &amp; Process'!E205</f>
        <v>7000000</v>
      </c>
      <c r="F309" s="150">
        <f>'Input &amp; Process'!F205</f>
        <v>0</v>
      </c>
      <c r="G309" s="151">
        <f>'Input &amp; Process'!G205</f>
        <v>7700000.0000000009</v>
      </c>
      <c r="H309" s="151">
        <f>'Input &amp; Process'!H205</f>
        <v>0</v>
      </c>
      <c r="I309" s="22"/>
    </row>
    <row r="310" spans="1:9" ht="18.75" customHeight="1" x14ac:dyDescent="0.25">
      <c r="A310" s="38"/>
      <c r="B310" s="152" t="s">
        <v>97</v>
      </c>
      <c r="C310" s="153"/>
      <c r="D310" s="11">
        <f>'Input &amp; Process'!D206</f>
        <v>1.25</v>
      </c>
      <c r="E310" s="154">
        <f>'Input &amp; Process'!E206</f>
        <v>25000</v>
      </c>
      <c r="F310" s="150">
        <f>'Input &amp; Process'!F206</f>
        <v>0</v>
      </c>
      <c r="G310" s="151">
        <f>'Input &amp; Process'!G206</f>
        <v>31250</v>
      </c>
      <c r="H310" s="151">
        <f>'Input &amp; Process'!H206</f>
        <v>0</v>
      </c>
      <c r="I310" s="22"/>
    </row>
    <row r="311" spans="1:9" ht="18.75" customHeight="1" x14ac:dyDescent="0.25">
      <c r="A311" s="38"/>
      <c r="B311" s="152" t="s">
        <v>87</v>
      </c>
      <c r="C311" s="153"/>
      <c r="D311" s="11">
        <f>'Input &amp; Process'!D207</f>
        <v>1</v>
      </c>
      <c r="E311" s="154">
        <f>'Input &amp; Process'!E207</f>
        <v>15000</v>
      </c>
      <c r="F311" s="150">
        <f>'Input &amp; Process'!F207</f>
        <v>0</v>
      </c>
      <c r="G311" s="151">
        <f>'Input &amp; Process'!G207</f>
        <v>15000</v>
      </c>
      <c r="H311" s="151">
        <f>'Input &amp; Process'!H207</f>
        <v>0</v>
      </c>
      <c r="I311" s="22"/>
    </row>
    <row r="312" spans="1:9" ht="18.75" customHeight="1" x14ac:dyDescent="0.25">
      <c r="A312" s="38"/>
      <c r="B312" s="152"/>
      <c r="C312" s="153"/>
      <c r="D312" s="11"/>
      <c r="E312" s="154"/>
      <c r="F312" s="150"/>
      <c r="G312" s="151"/>
      <c r="H312" s="151"/>
      <c r="I312" s="22"/>
    </row>
    <row r="313" spans="1:9" ht="18.75" customHeight="1" x14ac:dyDescent="0.25">
      <c r="A313" s="38"/>
      <c r="B313" s="148" t="s">
        <v>227</v>
      </c>
      <c r="C313" s="148"/>
      <c r="D313" s="148"/>
      <c r="E313" s="148"/>
      <c r="F313" s="148"/>
      <c r="G313" s="149">
        <f>'Input &amp; Process'!G209</f>
        <v>7746250.0000000009</v>
      </c>
      <c r="H313" s="149">
        <f>'Input &amp; Process'!H209</f>
        <v>0</v>
      </c>
      <c r="I313" s="22"/>
    </row>
    <row r="314" spans="1:9" ht="18.75" customHeight="1" x14ac:dyDescent="0.25">
      <c r="A314" s="38"/>
      <c r="B314" s="139"/>
      <c r="C314" s="18"/>
      <c r="D314" s="18"/>
      <c r="E314" s="18"/>
      <c r="F314" s="18"/>
      <c r="G314" s="19"/>
      <c r="H314" s="20"/>
      <c r="I314" s="22"/>
    </row>
    <row r="315" spans="1:9" ht="18.75" customHeight="1" x14ac:dyDescent="0.25">
      <c r="A315" s="38"/>
      <c r="B315" s="209" t="s">
        <v>90</v>
      </c>
      <c r="C315" s="209"/>
      <c r="D315" s="209"/>
      <c r="E315" s="209"/>
      <c r="F315" s="209"/>
      <c r="G315" s="151">
        <f>'Input &amp; Process'!G211</f>
        <v>12223042.500000002</v>
      </c>
      <c r="H315" s="151">
        <f>'Input &amp; Process'!H211</f>
        <v>0</v>
      </c>
      <c r="I315" s="22"/>
    </row>
    <row r="316" spans="1:9" ht="18.75" customHeight="1" x14ac:dyDescent="0.25">
      <c r="A316" s="38"/>
      <c r="B316" s="157" t="s">
        <v>230</v>
      </c>
      <c r="C316" s="157"/>
      <c r="D316" s="157"/>
      <c r="E316" s="157"/>
      <c r="F316" s="157"/>
      <c r="G316" s="158">
        <f>'Input &amp; Process'!G212</f>
        <v>1170000</v>
      </c>
      <c r="H316" s="158">
        <f>'Input &amp; Process'!H212</f>
        <v>0</v>
      </c>
      <c r="I316" s="22"/>
    </row>
    <row r="317" spans="1:9" ht="18.75" customHeight="1" x14ac:dyDescent="0.25">
      <c r="A317" s="38"/>
      <c r="B317" s="34"/>
      <c r="C317" s="22"/>
      <c r="D317" s="22"/>
      <c r="E317" s="22"/>
      <c r="F317" s="22"/>
      <c r="G317" s="35"/>
      <c r="H317" s="22"/>
      <c r="I317" s="22"/>
    </row>
    <row r="318" spans="1:9" ht="18.75" customHeight="1" x14ac:dyDescent="0.25">
      <c r="A318" s="214" t="s">
        <v>134</v>
      </c>
      <c r="B318" s="30" t="s">
        <v>184</v>
      </c>
      <c r="C318" s="31"/>
      <c r="D318" s="31"/>
      <c r="E318" s="31"/>
      <c r="F318" s="31"/>
      <c r="G318" s="32"/>
      <c r="H318" s="31"/>
      <c r="I318" s="31"/>
    </row>
    <row r="319" spans="1:9" ht="18.75" customHeight="1" x14ac:dyDescent="0.25">
      <c r="A319" s="136"/>
      <c r="B319" s="161" t="s">
        <v>80</v>
      </c>
      <c r="C319" s="161"/>
      <c r="D319" s="137" t="s">
        <v>84</v>
      </c>
      <c r="E319" s="161" t="s">
        <v>81</v>
      </c>
      <c r="F319" s="161"/>
      <c r="G319" s="161" t="s">
        <v>82</v>
      </c>
      <c r="H319" s="161"/>
      <c r="I319" s="22"/>
    </row>
    <row r="320" spans="1:9" ht="18.75" customHeight="1" x14ac:dyDescent="0.25">
      <c r="A320" s="38"/>
      <c r="B320" s="102" t="s">
        <v>83</v>
      </c>
      <c r="C320" s="17"/>
      <c r="D320" s="17"/>
      <c r="E320" s="150"/>
      <c r="F320" s="150"/>
      <c r="G320" s="150"/>
      <c r="H320" s="150"/>
      <c r="I320" s="22"/>
    </row>
    <row r="321" spans="1:9" ht="18.75" customHeight="1" x14ac:dyDescent="0.25">
      <c r="A321" s="38"/>
      <c r="B321" s="152" t="s">
        <v>91</v>
      </c>
      <c r="C321" s="153"/>
      <c r="D321" s="11">
        <f>'Input &amp; Process'!D217</f>
        <v>0.01</v>
      </c>
      <c r="E321" s="154">
        <f>'Input &amp; Process'!E217</f>
        <v>95000</v>
      </c>
      <c r="F321" s="150">
        <f>'Input &amp; Process'!F217</f>
        <v>0</v>
      </c>
      <c r="G321" s="151">
        <f>'Input &amp; Process'!G217</f>
        <v>950</v>
      </c>
      <c r="H321" s="151">
        <f>'Input &amp; Process'!H217</f>
        <v>0</v>
      </c>
      <c r="I321" s="22"/>
    </row>
    <row r="322" spans="1:9" ht="18.75" customHeight="1" x14ac:dyDescent="0.25">
      <c r="A322" s="38"/>
      <c r="B322" s="152" t="s">
        <v>92</v>
      </c>
      <c r="C322" s="153"/>
      <c r="D322" s="11">
        <f>'Input &amp; Process'!D218</f>
        <v>0.5</v>
      </c>
      <c r="E322" s="154">
        <f>'Input &amp; Process'!E218</f>
        <v>110000</v>
      </c>
      <c r="F322" s="150">
        <f>'Input &amp; Process'!F218</f>
        <v>0</v>
      </c>
      <c r="G322" s="151">
        <f>'Input &amp; Process'!G218</f>
        <v>55000</v>
      </c>
      <c r="H322" s="151">
        <f>'Input &amp; Process'!H218</f>
        <v>0</v>
      </c>
      <c r="I322" s="22"/>
    </row>
    <row r="323" spans="1:9" ht="18.75" customHeight="1" x14ac:dyDescent="0.25">
      <c r="A323" s="38"/>
      <c r="B323" s="152" t="s">
        <v>93</v>
      </c>
      <c r="C323" s="153"/>
      <c r="D323" s="11">
        <f>'Input &amp; Process'!D219</f>
        <v>7.4999999999999997E-2</v>
      </c>
      <c r="E323" s="154">
        <f>'Input &amp; Process'!E219</f>
        <v>115000</v>
      </c>
      <c r="F323" s="150">
        <f>'Input &amp; Process'!F219</f>
        <v>0</v>
      </c>
      <c r="G323" s="151">
        <f>'Input &amp; Process'!G219</f>
        <v>8625</v>
      </c>
      <c r="H323" s="151">
        <f>'Input &amp; Process'!H219</f>
        <v>0</v>
      </c>
      <c r="I323" s="22"/>
    </row>
    <row r="324" spans="1:9" ht="18.75" customHeight="1" x14ac:dyDescent="0.25">
      <c r="A324" s="38"/>
      <c r="B324" s="152" t="s">
        <v>94</v>
      </c>
      <c r="C324" s="153"/>
      <c r="D324" s="11">
        <f>'Input &amp; Process'!D220</f>
        <v>3.0000000000000001E-3</v>
      </c>
      <c r="E324" s="154">
        <f>'Input &amp; Process'!E220</f>
        <v>140000</v>
      </c>
      <c r="F324" s="150">
        <f>'Input &amp; Process'!F220</f>
        <v>0</v>
      </c>
      <c r="G324" s="151">
        <f>'Input &amp; Process'!G220</f>
        <v>420</v>
      </c>
      <c r="H324" s="151">
        <f>'Input &amp; Process'!H220</f>
        <v>0</v>
      </c>
      <c r="I324" s="22"/>
    </row>
    <row r="325" spans="1:9" ht="18.75" customHeight="1" x14ac:dyDescent="0.25">
      <c r="A325" s="38"/>
      <c r="B325" s="148" t="s">
        <v>85</v>
      </c>
      <c r="C325" s="148"/>
      <c r="D325" s="148"/>
      <c r="E325" s="148"/>
      <c r="F325" s="148"/>
      <c r="G325" s="149">
        <f>'Input &amp; Process'!G221</f>
        <v>64995</v>
      </c>
      <c r="H325" s="149">
        <f>'Input &amp; Process'!H221</f>
        <v>0</v>
      </c>
      <c r="I325" s="22"/>
    </row>
    <row r="326" spans="1:9" ht="18.75" customHeight="1" x14ac:dyDescent="0.25">
      <c r="A326" s="38"/>
      <c r="B326" s="139"/>
      <c r="C326" s="18"/>
      <c r="D326" s="18"/>
      <c r="E326" s="18"/>
      <c r="F326" s="18"/>
      <c r="G326" s="19"/>
      <c r="H326" s="20"/>
      <c r="I326" s="22"/>
    </row>
    <row r="327" spans="1:9" ht="18.75" customHeight="1" x14ac:dyDescent="0.25">
      <c r="A327" s="38"/>
      <c r="B327" s="102" t="s">
        <v>86</v>
      </c>
      <c r="C327" s="17"/>
      <c r="D327" s="17"/>
      <c r="E327" s="150"/>
      <c r="F327" s="150"/>
      <c r="G327" s="151"/>
      <c r="H327" s="151"/>
      <c r="I327" s="22"/>
    </row>
    <row r="328" spans="1:9" ht="18.75" customHeight="1" x14ac:dyDescent="0.25">
      <c r="A328" s="38"/>
      <c r="B328" s="152" t="s">
        <v>185</v>
      </c>
      <c r="C328" s="153"/>
      <c r="D328" s="11">
        <f>'Input &amp; Process'!D224</f>
        <v>1</v>
      </c>
      <c r="E328" s="154">
        <f>'Input &amp; Process'!E224</f>
        <v>150000</v>
      </c>
      <c r="F328" s="150">
        <f>'Input &amp; Process'!F224</f>
        <v>0</v>
      </c>
      <c r="G328" s="151">
        <f>'Input &amp; Process'!G224</f>
        <v>150000</v>
      </c>
      <c r="H328" s="151">
        <f>'Input &amp; Process'!H224</f>
        <v>0</v>
      </c>
      <c r="I328" s="22"/>
    </row>
    <row r="329" spans="1:9" ht="18.75" customHeight="1" x14ac:dyDescent="0.25">
      <c r="A329" s="38"/>
      <c r="B329" s="152"/>
      <c r="C329" s="153"/>
      <c r="D329" s="11"/>
      <c r="E329" s="154"/>
      <c r="F329" s="150"/>
      <c r="G329" s="151"/>
      <c r="H329" s="151"/>
      <c r="I329" s="22"/>
    </row>
    <row r="330" spans="1:9" ht="18.75" customHeight="1" x14ac:dyDescent="0.25">
      <c r="A330" s="38"/>
      <c r="B330" s="152"/>
      <c r="C330" s="153"/>
      <c r="D330" s="11"/>
      <c r="E330" s="154"/>
      <c r="F330" s="150"/>
      <c r="G330" s="151"/>
      <c r="H330" s="151"/>
      <c r="I330" s="22"/>
    </row>
    <row r="331" spans="1:9" ht="18.75" customHeight="1" x14ac:dyDescent="0.25">
      <c r="A331" s="38"/>
      <c r="B331" s="152"/>
      <c r="C331" s="153"/>
      <c r="D331" s="11"/>
      <c r="E331" s="154"/>
      <c r="F331" s="150"/>
      <c r="G331" s="151"/>
      <c r="H331" s="151"/>
      <c r="I331" s="22"/>
    </row>
    <row r="332" spans="1:9" ht="18.75" customHeight="1" x14ac:dyDescent="0.25">
      <c r="A332" s="38"/>
      <c r="B332" s="148" t="s">
        <v>227</v>
      </c>
      <c r="C332" s="148"/>
      <c r="D332" s="148"/>
      <c r="E332" s="148"/>
      <c r="F332" s="148"/>
      <c r="G332" s="149">
        <f>'Input &amp; Process'!G228</f>
        <v>150000</v>
      </c>
      <c r="H332" s="149">
        <f>'Input &amp; Process'!H228</f>
        <v>0</v>
      </c>
      <c r="I332" s="22"/>
    </row>
    <row r="333" spans="1:9" ht="18.75" customHeight="1" x14ac:dyDescent="0.25">
      <c r="A333" s="38"/>
      <c r="B333" s="139"/>
      <c r="C333" s="18"/>
      <c r="D333" s="18"/>
      <c r="E333" s="18"/>
      <c r="F333" s="18"/>
      <c r="G333" s="19"/>
      <c r="H333" s="20"/>
      <c r="I333" s="22"/>
    </row>
    <row r="334" spans="1:9" ht="18.75" customHeight="1" x14ac:dyDescent="0.25">
      <c r="A334" s="38"/>
      <c r="B334" s="209" t="s">
        <v>90</v>
      </c>
      <c r="C334" s="209"/>
      <c r="D334" s="209"/>
      <c r="E334" s="209"/>
      <c r="F334" s="209"/>
      <c r="G334" s="151">
        <f>'Input &amp; Process'!G230</f>
        <v>238644.45</v>
      </c>
      <c r="H334" s="151">
        <f>'Input &amp; Process'!H230</f>
        <v>0</v>
      </c>
      <c r="I334" s="22"/>
    </row>
    <row r="335" spans="1:9" ht="18.75" customHeight="1" x14ac:dyDescent="0.25">
      <c r="A335" s="38"/>
      <c r="B335" s="157" t="s">
        <v>231</v>
      </c>
      <c r="C335" s="157"/>
      <c r="D335" s="157"/>
      <c r="E335" s="157"/>
      <c r="F335" s="157"/>
      <c r="G335" s="158">
        <f>'Input &amp; Process'!G231</f>
        <v>240000</v>
      </c>
      <c r="H335" s="158">
        <f>'Input &amp; Process'!H231</f>
        <v>0</v>
      </c>
      <c r="I335" s="22"/>
    </row>
    <row r="336" spans="1:9" ht="18.75" customHeight="1" x14ac:dyDescent="0.25">
      <c r="A336" s="38"/>
      <c r="B336" s="34"/>
      <c r="C336" s="22"/>
      <c r="D336" s="22"/>
      <c r="E336" s="22"/>
      <c r="F336" s="22"/>
      <c r="G336" s="35"/>
      <c r="H336" s="22"/>
      <c r="I336" s="22"/>
    </row>
    <row r="337" spans="1:9" ht="18.75" customHeight="1" x14ac:dyDescent="0.25">
      <c r="A337" s="136" t="s">
        <v>135</v>
      </c>
      <c r="B337" s="212" t="s">
        <v>186</v>
      </c>
      <c r="C337" s="22"/>
      <c r="D337" s="22"/>
      <c r="E337" s="22"/>
      <c r="F337" s="22"/>
      <c r="G337" s="35"/>
      <c r="H337" s="22"/>
      <c r="I337" s="22"/>
    </row>
    <row r="338" spans="1:9" ht="18.75" customHeight="1" x14ac:dyDescent="0.25">
      <c r="A338" s="136"/>
      <c r="B338" s="161" t="s">
        <v>80</v>
      </c>
      <c r="C338" s="161"/>
      <c r="D338" s="137" t="s">
        <v>84</v>
      </c>
      <c r="E338" s="161" t="s">
        <v>81</v>
      </c>
      <c r="F338" s="161"/>
      <c r="G338" s="161" t="s">
        <v>82</v>
      </c>
      <c r="H338" s="161"/>
      <c r="I338" s="22"/>
    </row>
    <row r="339" spans="1:9" ht="18.75" customHeight="1" x14ac:dyDescent="0.25">
      <c r="A339" s="38"/>
      <c r="B339" s="102" t="s">
        <v>83</v>
      </c>
      <c r="C339" s="17"/>
      <c r="D339" s="17"/>
      <c r="E339" s="150"/>
      <c r="F339" s="150"/>
      <c r="G339" s="150"/>
      <c r="H339" s="150"/>
      <c r="I339" s="22"/>
    </row>
    <row r="340" spans="1:9" ht="18.75" customHeight="1" x14ac:dyDescent="0.25">
      <c r="A340" s="38"/>
      <c r="B340" s="152" t="s">
        <v>91</v>
      </c>
      <c r="C340" s="153"/>
      <c r="D340" s="11">
        <f>'Input &amp; Process'!D236</f>
        <v>5.0000000000000001E-3</v>
      </c>
      <c r="E340" s="154">
        <f>'Input &amp; Process'!E236</f>
        <v>95000</v>
      </c>
      <c r="F340" s="150">
        <f>'Input &amp; Process'!F236</f>
        <v>0</v>
      </c>
      <c r="G340" s="151">
        <f>'Input &amp; Process'!G236</f>
        <v>475</v>
      </c>
      <c r="H340" s="151">
        <f>'Input &amp; Process'!H236</f>
        <v>0</v>
      </c>
      <c r="I340" s="22"/>
    </row>
    <row r="341" spans="1:9" ht="18.75" customHeight="1" x14ac:dyDescent="0.25">
      <c r="A341" s="38"/>
      <c r="B341" s="152" t="s">
        <v>92</v>
      </c>
      <c r="C341" s="153"/>
      <c r="D341" s="11">
        <f>'Input &amp; Process'!D237</f>
        <v>0.48799999999999999</v>
      </c>
      <c r="E341" s="154">
        <f>'Input &amp; Process'!E237</f>
        <v>110000</v>
      </c>
      <c r="F341" s="150">
        <f>'Input &amp; Process'!F237</f>
        <v>0</v>
      </c>
      <c r="G341" s="151">
        <f>'Input &amp; Process'!G237</f>
        <v>53680</v>
      </c>
      <c r="H341" s="151">
        <f>'Input &amp; Process'!H237</f>
        <v>0</v>
      </c>
      <c r="I341" s="22"/>
    </row>
    <row r="342" spans="1:9" ht="18.75" customHeight="1" x14ac:dyDescent="0.25">
      <c r="A342" s="38"/>
      <c r="B342" s="152" t="s">
        <v>93</v>
      </c>
      <c r="C342" s="153"/>
      <c r="D342" s="11">
        <f>'Input &amp; Process'!D238</f>
        <v>7.4999999999999997E-2</v>
      </c>
      <c r="E342" s="154">
        <f>'Input &amp; Process'!E238</f>
        <v>115000</v>
      </c>
      <c r="F342" s="150">
        <f>'Input &amp; Process'!F238</f>
        <v>0</v>
      </c>
      <c r="G342" s="151">
        <f>'Input &amp; Process'!G238</f>
        <v>8625</v>
      </c>
      <c r="H342" s="151">
        <f>'Input &amp; Process'!H238</f>
        <v>0</v>
      </c>
      <c r="I342" s="22"/>
    </row>
    <row r="343" spans="1:9" ht="18.75" customHeight="1" x14ac:dyDescent="0.25">
      <c r="A343" s="38"/>
      <c r="B343" s="152" t="s">
        <v>94</v>
      </c>
      <c r="C343" s="153"/>
      <c r="D343" s="11">
        <f>'Input &amp; Process'!D239</f>
        <v>3.0000000000000001E-3</v>
      </c>
      <c r="E343" s="154">
        <f>'Input &amp; Process'!E239</f>
        <v>140000</v>
      </c>
      <c r="F343" s="150">
        <f>'Input &amp; Process'!F239</f>
        <v>0</v>
      </c>
      <c r="G343" s="151">
        <f>'Input &amp; Process'!G239</f>
        <v>420</v>
      </c>
      <c r="H343" s="151">
        <f>'Input &amp; Process'!H239</f>
        <v>0</v>
      </c>
      <c r="I343" s="22"/>
    </row>
    <row r="344" spans="1:9" ht="18.75" customHeight="1" x14ac:dyDescent="0.25">
      <c r="A344" s="38"/>
      <c r="B344" s="148" t="s">
        <v>85</v>
      </c>
      <c r="C344" s="148"/>
      <c r="D344" s="148"/>
      <c r="E344" s="148"/>
      <c r="F344" s="148"/>
      <c r="G344" s="149">
        <f>'Input &amp; Process'!G240</f>
        <v>63200</v>
      </c>
      <c r="H344" s="149">
        <f>'Input &amp; Process'!H240</f>
        <v>0</v>
      </c>
      <c r="I344" s="22"/>
    </row>
    <row r="345" spans="1:9" ht="18.75" customHeight="1" x14ac:dyDescent="0.25">
      <c r="A345" s="38"/>
      <c r="B345" s="139"/>
      <c r="C345" s="18"/>
      <c r="D345" s="18"/>
      <c r="E345" s="18"/>
      <c r="F345" s="18"/>
      <c r="G345" s="19"/>
      <c r="H345" s="20"/>
      <c r="I345" s="22"/>
    </row>
    <row r="346" spans="1:9" ht="18.75" customHeight="1" x14ac:dyDescent="0.25">
      <c r="A346" s="38"/>
      <c r="B346" s="102" t="s">
        <v>86</v>
      </c>
      <c r="C346" s="17"/>
      <c r="D346" s="17"/>
      <c r="E346" s="150"/>
      <c r="F346" s="150"/>
      <c r="G346" s="151"/>
      <c r="H346" s="151"/>
      <c r="I346" s="22"/>
    </row>
    <row r="347" spans="1:9" ht="18.75" customHeight="1" x14ac:dyDescent="0.25">
      <c r="A347" s="38"/>
      <c r="B347" s="152" t="s">
        <v>187</v>
      </c>
      <c r="C347" s="153"/>
      <c r="D347" s="11">
        <f>'Input &amp; Process'!D243</f>
        <v>1</v>
      </c>
      <c r="E347" s="154">
        <f>'Input &amp; Process'!E243</f>
        <v>70000</v>
      </c>
      <c r="F347" s="150">
        <f>'Input &amp; Process'!F243</f>
        <v>0</v>
      </c>
      <c r="G347" s="151">
        <f>'Input &amp; Process'!G243</f>
        <v>70000</v>
      </c>
      <c r="H347" s="151">
        <f>'Input &amp; Process'!H243</f>
        <v>0</v>
      </c>
      <c r="I347" s="22"/>
    </row>
    <row r="348" spans="1:9" ht="18.75" customHeight="1" x14ac:dyDescent="0.25">
      <c r="A348" s="38"/>
      <c r="B348" s="152"/>
      <c r="C348" s="153"/>
      <c r="D348" s="11"/>
      <c r="E348" s="154"/>
      <c r="F348" s="150"/>
      <c r="G348" s="151"/>
      <c r="H348" s="151"/>
      <c r="I348" s="22"/>
    </row>
    <row r="349" spans="1:9" ht="18.75" customHeight="1" x14ac:dyDescent="0.25">
      <c r="A349" s="38"/>
      <c r="B349" s="152"/>
      <c r="C349" s="153"/>
      <c r="D349" s="11"/>
      <c r="E349" s="154"/>
      <c r="F349" s="150"/>
      <c r="G349" s="151"/>
      <c r="H349" s="151"/>
      <c r="I349" s="22"/>
    </row>
    <row r="350" spans="1:9" ht="18.75" customHeight="1" x14ac:dyDescent="0.25">
      <c r="A350" s="38"/>
      <c r="B350" s="152"/>
      <c r="C350" s="153"/>
      <c r="D350" s="11"/>
      <c r="E350" s="154"/>
      <c r="F350" s="150"/>
      <c r="G350" s="151"/>
      <c r="H350" s="151"/>
      <c r="I350" s="22"/>
    </row>
    <row r="351" spans="1:9" ht="18.75" customHeight="1" x14ac:dyDescent="0.25">
      <c r="A351" s="38"/>
      <c r="B351" s="148" t="s">
        <v>227</v>
      </c>
      <c r="C351" s="148"/>
      <c r="D351" s="148"/>
      <c r="E351" s="148"/>
      <c r="F351" s="148"/>
      <c r="G351" s="149">
        <f>'Input &amp; Process'!G247</f>
        <v>70000</v>
      </c>
      <c r="H351" s="149">
        <f>'Input &amp; Process'!H247</f>
        <v>0</v>
      </c>
      <c r="I351" s="22"/>
    </row>
    <row r="352" spans="1:9" ht="18.75" customHeight="1" x14ac:dyDescent="0.25">
      <c r="A352" s="38"/>
      <c r="B352" s="139"/>
      <c r="C352" s="18"/>
      <c r="D352" s="18"/>
      <c r="E352" s="18"/>
      <c r="F352" s="18"/>
      <c r="G352" s="19"/>
      <c r="H352" s="20"/>
      <c r="I352" s="22"/>
    </row>
    <row r="353" spans="1:9" ht="18.75" customHeight="1" x14ac:dyDescent="0.25">
      <c r="A353" s="38"/>
      <c r="B353" s="209" t="s">
        <v>90</v>
      </c>
      <c r="C353" s="209"/>
      <c r="D353" s="209"/>
      <c r="E353" s="209"/>
      <c r="F353" s="209"/>
      <c r="G353" s="151">
        <f>'Input &amp; Process'!G249</f>
        <v>147852</v>
      </c>
      <c r="H353" s="151">
        <f>'Input &amp; Process'!H249</f>
        <v>0</v>
      </c>
      <c r="I353" s="22"/>
    </row>
    <row r="354" spans="1:9" ht="18.75" customHeight="1" x14ac:dyDescent="0.25">
      <c r="A354" s="38"/>
      <c r="B354" s="157" t="s">
        <v>232</v>
      </c>
      <c r="C354" s="157"/>
      <c r="D354" s="157"/>
      <c r="E354" s="157"/>
      <c r="F354" s="157"/>
      <c r="G354" s="158">
        <f>'Input &amp; Process'!G250</f>
        <v>150000</v>
      </c>
      <c r="H354" s="158">
        <f>'Input &amp; Process'!H250</f>
        <v>0</v>
      </c>
      <c r="I354" s="22"/>
    </row>
    <row r="355" spans="1:9" ht="18.75" customHeight="1" x14ac:dyDescent="0.25">
      <c r="A355" s="38"/>
      <c r="B355" s="34"/>
      <c r="C355" s="22"/>
      <c r="D355" s="22"/>
      <c r="E355" s="22"/>
      <c r="F355" s="22"/>
      <c r="G355" s="35"/>
      <c r="H355" s="22"/>
      <c r="I355" s="22"/>
    </row>
    <row r="356" spans="1:9" ht="18.75" customHeight="1" x14ac:dyDescent="0.25">
      <c r="A356" s="136" t="s">
        <v>136</v>
      </c>
      <c r="B356" s="212" t="s">
        <v>235</v>
      </c>
      <c r="C356" s="22"/>
      <c r="D356" s="22"/>
      <c r="E356" s="22"/>
      <c r="F356" s="22"/>
      <c r="G356" s="35"/>
      <c r="H356" s="22"/>
      <c r="I356" s="22"/>
    </row>
    <row r="357" spans="1:9" ht="18.75" customHeight="1" x14ac:dyDescent="0.25">
      <c r="A357" s="136"/>
      <c r="B357" s="161" t="s">
        <v>80</v>
      </c>
      <c r="C357" s="161"/>
      <c r="D357" s="137" t="s">
        <v>84</v>
      </c>
      <c r="E357" s="161" t="s">
        <v>81</v>
      </c>
      <c r="F357" s="161"/>
      <c r="G357" s="161" t="s">
        <v>82</v>
      </c>
      <c r="H357" s="161"/>
      <c r="I357" s="213"/>
    </row>
    <row r="358" spans="1:9" ht="18.75" customHeight="1" x14ac:dyDescent="0.25">
      <c r="A358" s="38"/>
      <c r="B358" s="102" t="s">
        <v>83</v>
      </c>
      <c r="C358" s="17"/>
      <c r="D358" s="17"/>
      <c r="E358" s="150"/>
      <c r="F358" s="150"/>
      <c r="G358" s="150"/>
      <c r="H358" s="150"/>
      <c r="I358" s="22"/>
    </row>
    <row r="359" spans="1:9" ht="18.75" customHeight="1" x14ac:dyDescent="0.25">
      <c r="A359" s="38"/>
      <c r="B359" s="152" t="s">
        <v>91</v>
      </c>
      <c r="C359" s="153"/>
      <c r="D359" s="11">
        <f>'Input &amp; Process'!D255</f>
        <v>1.4999999999999999E-2</v>
      </c>
      <c r="E359" s="154">
        <f>'Input &amp; Process'!E255</f>
        <v>95000</v>
      </c>
      <c r="F359" s="150">
        <f>'Input &amp; Process'!F255</f>
        <v>0</v>
      </c>
      <c r="G359" s="151">
        <f>'Input &amp; Process'!G255</f>
        <v>1425</v>
      </c>
      <c r="H359" s="151">
        <f>'Input &amp; Process'!H255</f>
        <v>0</v>
      </c>
      <c r="I359" s="22"/>
    </row>
    <row r="360" spans="1:9" ht="18.75" customHeight="1" x14ac:dyDescent="0.25">
      <c r="A360" s="38"/>
      <c r="B360" s="152" t="s">
        <v>92</v>
      </c>
      <c r="C360" s="153"/>
      <c r="D360" s="11">
        <f>'Input &amp; Process'!D256</f>
        <v>0.15</v>
      </c>
      <c r="E360" s="154">
        <f>'Input &amp; Process'!E256</f>
        <v>110000</v>
      </c>
      <c r="F360" s="150">
        <f>'Input &amp; Process'!F256</f>
        <v>0</v>
      </c>
      <c r="G360" s="151">
        <f>'Input &amp; Process'!G256</f>
        <v>16500</v>
      </c>
      <c r="H360" s="151">
        <f>'Input &amp; Process'!H256</f>
        <v>0</v>
      </c>
      <c r="I360" s="22"/>
    </row>
    <row r="361" spans="1:9" ht="18.75" customHeight="1" x14ac:dyDescent="0.25">
      <c r="A361" s="38"/>
      <c r="B361" s="152" t="s">
        <v>93</v>
      </c>
      <c r="C361" s="153"/>
      <c r="D361" s="11">
        <f>'Input &amp; Process'!D257</f>
        <v>1.4999999999999999E-2</v>
      </c>
      <c r="E361" s="154">
        <f>'Input &amp; Process'!E257</f>
        <v>115000</v>
      </c>
      <c r="F361" s="150">
        <f>'Input &amp; Process'!F257</f>
        <v>0</v>
      </c>
      <c r="G361" s="151">
        <f>'Input &amp; Process'!G257</f>
        <v>1725</v>
      </c>
      <c r="H361" s="151">
        <f>'Input &amp; Process'!H257</f>
        <v>0</v>
      </c>
      <c r="I361" s="22"/>
    </row>
    <row r="362" spans="1:9" ht="18.75" customHeight="1" x14ac:dyDescent="0.25">
      <c r="A362" s="38"/>
      <c r="B362" s="152" t="s">
        <v>94</v>
      </c>
      <c r="C362" s="153"/>
      <c r="D362" s="11">
        <f>'Input &amp; Process'!D258</f>
        <v>8.0000000000000004E-4</v>
      </c>
      <c r="E362" s="154">
        <f>'Input &amp; Process'!E258</f>
        <v>140000</v>
      </c>
      <c r="F362" s="150">
        <f>'Input &amp; Process'!F258</f>
        <v>0</v>
      </c>
      <c r="G362" s="151">
        <f>'Input &amp; Process'!G258</f>
        <v>112</v>
      </c>
      <c r="H362" s="151">
        <f>'Input &amp; Process'!H258</f>
        <v>0</v>
      </c>
      <c r="I362" s="22"/>
    </row>
    <row r="363" spans="1:9" ht="18.75" customHeight="1" x14ac:dyDescent="0.25">
      <c r="A363" s="38"/>
      <c r="B363" s="148" t="s">
        <v>85</v>
      </c>
      <c r="C363" s="148"/>
      <c r="D363" s="148"/>
      <c r="E363" s="148"/>
      <c r="F363" s="148"/>
      <c r="G363" s="149">
        <f>'Input &amp; Process'!G259</f>
        <v>19762</v>
      </c>
      <c r="H363" s="149">
        <f>'Input &amp; Process'!H259</f>
        <v>0</v>
      </c>
      <c r="I363" s="22"/>
    </row>
    <row r="364" spans="1:9" ht="18.75" customHeight="1" x14ac:dyDescent="0.25">
      <c r="A364" s="38"/>
      <c r="B364" s="139"/>
      <c r="C364" s="18"/>
      <c r="D364" s="18"/>
      <c r="E364" s="18"/>
      <c r="F364" s="18"/>
      <c r="G364" s="19"/>
      <c r="H364" s="20"/>
      <c r="I364" s="22"/>
    </row>
    <row r="365" spans="1:9" ht="18.75" customHeight="1" x14ac:dyDescent="0.25">
      <c r="A365" s="38"/>
      <c r="B365" s="102" t="s">
        <v>86</v>
      </c>
      <c r="C365" s="17"/>
      <c r="D365" s="17"/>
      <c r="E365" s="150"/>
      <c r="F365" s="150"/>
      <c r="G365" s="151"/>
      <c r="H365" s="151"/>
      <c r="I365" s="22"/>
    </row>
    <row r="366" spans="1:9" ht="18.75" customHeight="1" x14ac:dyDescent="0.25">
      <c r="A366" s="38"/>
      <c r="B366" s="152" t="s">
        <v>188</v>
      </c>
      <c r="C366" s="153"/>
      <c r="D366" s="11">
        <f>'Input &amp; Process'!D262</f>
        <v>1</v>
      </c>
      <c r="E366" s="154">
        <f>'Input &amp; Process'!E262</f>
        <v>60000</v>
      </c>
      <c r="F366" s="150">
        <f>'Input &amp; Process'!F262</f>
        <v>0</v>
      </c>
      <c r="G366" s="151">
        <f>'Input &amp; Process'!G262</f>
        <v>60000</v>
      </c>
      <c r="H366" s="151">
        <f>'Input &amp; Process'!H262</f>
        <v>0</v>
      </c>
      <c r="I366" s="22"/>
    </row>
    <row r="367" spans="1:9" ht="18.75" customHeight="1" x14ac:dyDescent="0.25">
      <c r="A367" s="38"/>
      <c r="B367" s="152"/>
      <c r="C367" s="153"/>
      <c r="D367" s="11"/>
      <c r="E367" s="154"/>
      <c r="F367" s="150"/>
      <c r="G367" s="151"/>
      <c r="H367" s="151"/>
      <c r="I367" s="22"/>
    </row>
    <row r="368" spans="1:9" ht="18.75" customHeight="1" x14ac:dyDescent="0.25">
      <c r="A368" s="38"/>
      <c r="B368" s="152"/>
      <c r="C368" s="153"/>
      <c r="D368" s="11"/>
      <c r="E368" s="154"/>
      <c r="F368" s="150"/>
      <c r="G368" s="151"/>
      <c r="H368" s="151"/>
      <c r="I368" s="22"/>
    </row>
    <row r="369" spans="1:9" ht="18.75" customHeight="1" x14ac:dyDescent="0.25">
      <c r="A369" s="38"/>
      <c r="B369" s="152"/>
      <c r="C369" s="153"/>
      <c r="D369" s="11"/>
      <c r="E369" s="154"/>
      <c r="F369" s="150"/>
      <c r="G369" s="151"/>
      <c r="H369" s="151"/>
      <c r="I369" s="22"/>
    </row>
    <row r="370" spans="1:9" ht="18.75" customHeight="1" x14ac:dyDescent="0.25">
      <c r="A370" s="38"/>
      <c r="B370" s="148" t="s">
        <v>227</v>
      </c>
      <c r="C370" s="148"/>
      <c r="D370" s="148"/>
      <c r="E370" s="148"/>
      <c r="F370" s="148"/>
      <c r="G370" s="149">
        <f>'Input &amp; Process'!G266</f>
        <v>60000</v>
      </c>
      <c r="H370" s="149">
        <f>'Input &amp; Process'!H266</f>
        <v>0</v>
      </c>
      <c r="I370" s="22"/>
    </row>
    <row r="371" spans="1:9" ht="18.75" customHeight="1" x14ac:dyDescent="0.25">
      <c r="A371" s="38"/>
      <c r="B371" s="139"/>
      <c r="C371" s="18"/>
      <c r="D371" s="18"/>
      <c r="E371" s="18"/>
      <c r="F371" s="18"/>
      <c r="G371" s="19"/>
      <c r="H371" s="20"/>
      <c r="I371" s="22"/>
    </row>
    <row r="372" spans="1:9" ht="18.75" customHeight="1" x14ac:dyDescent="0.25">
      <c r="A372" s="38"/>
      <c r="B372" s="209" t="s">
        <v>90</v>
      </c>
      <c r="C372" s="209"/>
      <c r="D372" s="209"/>
      <c r="E372" s="209"/>
      <c r="F372" s="209"/>
      <c r="G372" s="151">
        <f>'Input &amp; Process'!G268</f>
        <v>88535.82</v>
      </c>
      <c r="H372" s="151">
        <f>'Input &amp; Process'!H268</f>
        <v>0</v>
      </c>
      <c r="I372" s="22"/>
    </row>
    <row r="373" spans="1:9" ht="18.75" customHeight="1" x14ac:dyDescent="0.25">
      <c r="A373" s="38"/>
      <c r="B373" s="157" t="s">
        <v>233</v>
      </c>
      <c r="C373" s="157"/>
      <c r="D373" s="157"/>
      <c r="E373" s="157"/>
      <c r="F373" s="157"/>
      <c r="G373" s="158">
        <f>'Input &amp; Process'!G269</f>
        <v>90000</v>
      </c>
      <c r="H373" s="158">
        <f>'Input &amp; Process'!H269</f>
        <v>0</v>
      </c>
      <c r="I373" s="22"/>
    </row>
    <row r="374" spans="1:9" ht="18.75" customHeight="1" x14ac:dyDescent="0.25">
      <c r="A374" s="38"/>
      <c r="B374" s="34"/>
      <c r="C374" s="22"/>
      <c r="D374" s="22"/>
      <c r="E374" s="22"/>
      <c r="F374" s="22"/>
      <c r="G374" s="35"/>
      <c r="H374" s="22"/>
      <c r="I374" s="22"/>
    </row>
    <row r="375" spans="1:9" ht="18.75" customHeight="1" x14ac:dyDescent="0.25">
      <c r="A375" s="136" t="s">
        <v>137</v>
      </c>
      <c r="B375" s="212" t="s">
        <v>234</v>
      </c>
      <c r="C375" s="22"/>
      <c r="D375" s="22"/>
      <c r="E375" s="22"/>
      <c r="F375" s="22"/>
      <c r="G375" s="35"/>
      <c r="H375" s="22"/>
      <c r="I375" s="22"/>
    </row>
    <row r="376" spans="1:9" ht="18.75" customHeight="1" x14ac:dyDescent="0.25">
      <c r="A376" s="136"/>
      <c r="B376" s="161" t="s">
        <v>80</v>
      </c>
      <c r="C376" s="161"/>
      <c r="D376" s="137" t="s">
        <v>84</v>
      </c>
      <c r="E376" s="161" t="s">
        <v>81</v>
      </c>
      <c r="F376" s="161"/>
      <c r="G376" s="161" t="s">
        <v>82</v>
      </c>
      <c r="H376" s="161"/>
      <c r="I376" s="22"/>
    </row>
    <row r="377" spans="1:9" ht="18.75" customHeight="1" x14ac:dyDescent="0.25">
      <c r="A377" s="38"/>
      <c r="B377" s="102" t="s">
        <v>83</v>
      </c>
      <c r="C377" s="17"/>
      <c r="D377" s="17"/>
      <c r="E377" s="150"/>
      <c r="F377" s="150"/>
      <c r="G377" s="150"/>
      <c r="H377" s="150"/>
      <c r="I377" s="22"/>
    </row>
    <row r="378" spans="1:9" ht="18.75" customHeight="1" x14ac:dyDescent="0.25">
      <c r="A378" s="38"/>
      <c r="B378" s="152" t="s">
        <v>91</v>
      </c>
      <c r="C378" s="153"/>
      <c r="D378" s="11">
        <f>'Input &amp; Process'!D274</f>
        <v>0.02</v>
      </c>
      <c r="E378" s="154">
        <f>'Input &amp; Process'!E274</f>
        <v>95000</v>
      </c>
      <c r="F378" s="150">
        <f>'Input &amp; Process'!F274</f>
        <v>0</v>
      </c>
      <c r="G378" s="151">
        <f>'Input &amp; Process'!G274</f>
        <v>1900</v>
      </c>
      <c r="H378" s="151">
        <f>'Input &amp; Process'!H274</f>
        <v>0</v>
      </c>
      <c r="I378" s="22"/>
    </row>
    <row r="379" spans="1:9" ht="18.75" customHeight="1" x14ac:dyDescent="0.25">
      <c r="A379" s="38"/>
      <c r="B379" s="152" t="s">
        <v>92</v>
      </c>
      <c r="C379" s="153"/>
      <c r="D379" s="11">
        <f>'Input &amp; Process'!D275</f>
        <v>0.2</v>
      </c>
      <c r="E379" s="154">
        <f>'Input &amp; Process'!E275</f>
        <v>110000</v>
      </c>
      <c r="F379" s="150">
        <f>'Input &amp; Process'!F275</f>
        <v>0</v>
      </c>
      <c r="G379" s="151">
        <f>'Input &amp; Process'!G275</f>
        <v>22000</v>
      </c>
      <c r="H379" s="151">
        <f>'Input &amp; Process'!H275</f>
        <v>0</v>
      </c>
      <c r="I379" s="22"/>
    </row>
    <row r="380" spans="1:9" ht="18.75" customHeight="1" x14ac:dyDescent="0.25">
      <c r="A380" s="38"/>
      <c r="B380" s="152" t="s">
        <v>93</v>
      </c>
      <c r="C380" s="153"/>
      <c r="D380" s="11">
        <f>'Input &amp; Process'!D276</f>
        <v>0.02</v>
      </c>
      <c r="E380" s="154">
        <f>'Input &amp; Process'!E276</f>
        <v>115000</v>
      </c>
      <c r="F380" s="150">
        <f>'Input &amp; Process'!F276</f>
        <v>0</v>
      </c>
      <c r="G380" s="151">
        <f>'Input &amp; Process'!G276</f>
        <v>2300</v>
      </c>
      <c r="H380" s="151">
        <f>'Input &amp; Process'!H276</f>
        <v>0</v>
      </c>
      <c r="I380" s="22"/>
    </row>
    <row r="381" spans="1:9" ht="18.75" customHeight="1" x14ac:dyDescent="0.25">
      <c r="A381" s="38"/>
      <c r="B381" s="152" t="s">
        <v>94</v>
      </c>
      <c r="C381" s="153"/>
      <c r="D381" s="11">
        <f>'Input &amp; Process'!D277</f>
        <v>1E-3</v>
      </c>
      <c r="E381" s="154">
        <f>'Input &amp; Process'!E277</f>
        <v>140000</v>
      </c>
      <c r="F381" s="150">
        <f>'Input &amp; Process'!F277</f>
        <v>0</v>
      </c>
      <c r="G381" s="151">
        <f>'Input &amp; Process'!G277</f>
        <v>140</v>
      </c>
      <c r="H381" s="151">
        <f>'Input &amp; Process'!H277</f>
        <v>0</v>
      </c>
      <c r="I381" s="22"/>
    </row>
    <row r="382" spans="1:9" ht="18.75" customHeight="1" x14ac:dyDescent="0.25">
      <c r="A382" s="38"/>
      <c r="B382" s="148" t="s">
        <v>85</v>
      </c>
      <c r="C382" s="148"/>
      <c r="D382" s="148"/>
      <c r="E382" s="148"/>
      <c r="F382" s="148"/>
      <c r="G382" s="149">
        <f>'Input &amp; Process'!G278</f>
        <v>26340</v>
      </c>
      <c r="H382" s="149">
        <f>'Input &amp; Process'!H278</f>
        <v>0</v>
      </c>
      <c r="I382" s="22"/>
    </row>
    <row r="383" spans="1:9" ht="18.75" customHeight="1" x14ac:dyDescent="0.25">
      <c r="A383" s="38"/>
      <c r="B383" s="139"/>
      <c r="C383" s="18"/>
      <c r="D383" s="18"/>
      <c r="E383" s="18"/>
      <c r="F383" s="18"/>
      <c r="G383" s="19"/>
      <c r="H383" s="20"/>
      <c r="I383" s="22"/>
    </row>
    <row r="384" spans="1:9" ht="18.75" customHeight="1" x14ac:dyDescent="0.25">
      <c r="A384" s="38"/>
      <c r="B384" s="102" t="s">
        <v>86</v>
      </c>
      <c r="C384" s="17"/>
      <c r="D384" s="17"/>
      <c r="E384" s="150"/>
      <c r="F384" s="150"/>
      <c r="G384" s="151"/>
      <c r="H384" s="151"/>
      <c r="I384" s="22"/>
    </row>
    <row r="385" spans="1:9" ht="18.75" customHeight="1" x14ac:dyDescent="0.25">
      <c r="A385" s="38"/>
      <c r="B385" s="152" t="s">
        <v>189</v>
      </c>
      <c r="C385" s="153"/>
      <c r="D385" s="11">
        <f>'Input &amp; Process'!D281</f>
        <v>1</v>
      </c>
      <c r="E385" s="154">
        <f>'Input &amp; Process'!E281</f>
        <v>55000</v>
      </c>
      <c r="F385" s="150">
        <f>'Input &amp; Process'!F281</f>
        <v>0</v>
      </c>
      <c r="G385" s="151">
        <f>'Input &amp; Process'!G281</f>
        <v>55000</v>
      </c>
      <c r="H385" s="151">
        <f>'Input &amp; Process'!H281</f>
        <v>0</v>
      </c>
      <c r="I385" s="22"/>
    </row>
    <row r="386" spans="1:9" ht="18.75" customHeight="1" x14ac:dyDescent="0.25">
      <c r="A386" s="38"/>
      <c r="B386" s="152"/>
      <c r="C386" s="153"/>
      <c r="D386" s="11"/>
      <c r="E386" s="154"/>
      <c r="F386" s="150"/>
      <c r="G386" s="151"/>
      <c r="H386" s="151"/>
      <c r="I386" s="22"/>
    </row>
    <row r="387" spans="1:9" ht="18.75" customHeight="1" x14ac:dyDescent="0.25">
      <c r="A387" s="38"/>
      <c r="B387" s="152"/>
      <c r="C387" s="153"/>
      <c r="D387" s="11"/>
      <c r="E387" s="154"/>
      <c r="F387" s="150"/>
      <c r="G387" s="151"/>
      <c r="H387" s="151"/>
      <c r="I387" s="22"/>
    </row>
    <row r="388" spans="1:9" ht="18.75" customHeight="1" x14ac:dyDescent="0.25">
      <c r="A388" s="38"/>
      <c r="B388" s="152"/>
      <c r="C388" s="153"/>
      <c r="D388" s="11"/>
      <c r="E388" s="154"/>
      <c r="F388" s="150"/>
      <c r="G388" s="151"/>
      <c r="H388" s="151"/>
      <c r="I388" s="22"/>
    </row>
    <row r="389" spans="1:9" ht="18.75" customHeight="1" x14ac:dyDescent="0.25">
      <c r="A389" s="38"/>
      <c r="B389" s="148" t="s">
        <v>227</v>
      </c>
      <c r="C389" s="148"/>
      <c r="D389" s="148"/>
      <c r="E389" s="148"/>
      <c r="F389" s="148"/>
      <c r="G389" s="149">
        <f>'Input &amp; Process'!G285</f>
        <v>55000</v>
      </c>
      <c r="H389" s="149">
        <f>'Input &amp; Process'!H285</f>
        <v>0</v>
      </c>
      <c r="I389" s="22"/>
    </row>
    <row r="390" spans="1:9" ht="18.75" customHeight="1" x14ac:dyDescent="0.25">
      <c r="A390" s="38"/>
      <c r="B390" s="139"/>
      <c r="C390" s="18"/>
      <c r="D390" s="18"/>
      <c r="E390" s="18"/>
      <c r="F390" s="18"/>
      <c r="G390" s="19"/>
      <c r="H390" s="20"/>
      <c r="I390" s="22"/>
    </row>
    <row r="391" spans="1:9" ht="18.75" customHeight="1" x14ac:dyDescent="0.25">
      <c r="A391" s="38"/>
      <c r="B391" s="209" t="s">
        <v>90</v>
      </c>
      <c r="C391" s="209"/>
      <c r="D391" s="209"/>
      <c r="E391" s="209"/>
      <c r="F391" s="209"/>
      <c r="G391" s="151">
        <f>'Input &amp; Process'!G287</f>
        <v>90287.400000000009</v>
      </c>
      <c r="H391" s="151">
        <f>'Input &amp; Process'!H287</f>
        <v>0</v>
      </c>
      <c r="I391" s="22"/>
    </row>
    <row r="392" spans="1:9" ht="18.75" customHeight="1" x14ac:dyDescent="0.25">
      <c r="A392" s="38"/>
      <c r="B392" s="157" t="s">
        <v>236</v>
      </c>
      <c r="C392" s="157"/>
      <c r="D392" s="157"/>
      <c r="E392" s="157"/>
      <c r="F392" s="157"/>
      <c r="G392" s="158">
        <f>'Input &amp; Process'!G288</f>
        <v>0</v>
      </c>
      <c r="H392" s="158">
        <f>'Input &amp; Process'!H288</f>
        <v>0</v>
      </c>
      <c r="I392" s="22"/>
    </row>
    <row r="393" spans="1:9" ht="18.75" customHeight="1" x14ac:dyDescent="0.25">
      <c r="A393" s="38"/>
      <c r="B393" s="34"/>
      <c r="C393" s="22"/>
      <c r="D393" s="22"/>
      <c r="E393" s="22"/>
      <c r="F393" s="22"/>
      <c r="G393" s="35"/>
      <c r="H393" s="22"/>
      <c r="I393" s="22"/>
    </row>
    <row r="394" spans="1:9" ht="18.75" customHeight="1" x14ac:dyDescent="0.25">
      <c r="A394" s="136" t="s">
        <v>190</v>
      </c>
      <c r="B394" s="212" t="s">
        <v>191</v>
      </c>
      <c r="C394" s="22"/>
      <c r="D394" s="22"/>
      <c r="E394" s="22"/>
      <c r="F394" s="22"/>
      <c r="G394" s="35"/>
      <c r="H394" s="22"/>
      <c r="I394" s="22"/>
    </row>
    <row r="395" spans="1:9" ht="18.75" customHeight="1" x14ac:dyDescent="0.25">
      <c r="A395" s="136"/>
      <c r="B395" s="161" t="s">
        <v>80</v>
      </c>
      <c r="C395" s="161"/>
      <c r="D395" s="137" t="s">
        <v>84</v>
      </c>
      <c r="E395" s="161" t="s">
        <v>81</v>
      </c>
      <c r="F395" s="161"/>
      <c r="G395" s="161" t="s">
        <v>82</v>
      </c>
      <c r="H395" s="161"/>
      <c r="I395" s="22"/>
    </row>
    <row r="396" spans="1:9" ht="18.75" customHeight="1" x14ac:dyDescent="0.25">
      <c r="A396" s="38"/>
      <c r="B396" s="102" t="s">
        <v>83</v>
      </c>
      <c r="C396" s="17"/>
      <c r="D396" s="17"/>
      <c r="E396" s="150"/>
      <c r="F396" s="150"/>
      <c r="G396" s="150"/>
      <c r="H396" s="150"/>
      <c r="I396" s="22"/>
    </row>
    <row r="397" spans="1:9" ht="18.75" customHeight="1" x14ac:dyDescent="0.25">
      <c r="A397" s="38"/>
      <c r="B397" s="152" t="s">
        <v>91</v>
      </c>
      <c r="C397" s="153"/>
      <c r="D397" s="11">
        <f>'Input &amp; Process'!D293</f>
        <v>7.4999999999999997E-2</v>
      </c>
      <c r="E397" s="154">
        <f>'Input &amp; Process'!E293</f>
        <v>95000</v>
      </c>
      <c r="F397" s="150">
        <f>'Input &amp; Process'!F293</f>
        <v>0</v>
      </c>
      <c r="G397" s="151">
        <f>'Input &amp; Process'!G293</f>
        <v>7125</v>
      </c>
      <c r="H397" s="151">
        <f>'Input &amp; Process'!H293</f>
        <v>0</v>
      </c>
      <c r="I397" s="22"/>
    </row>
    <row r="398" spans="1:9" ht="18.75" customHeight="1" x14ac:dyDescent="0.25">
      <c r="A398" s="38"/>
      <c r="B398" s="152" t="s">
        <v>92</v>
      </c>
      <c r="C398" s="153"/>
      <c r="D398" s="11">
        <f>'Input &amp; Process'!D294</f>
        <v>0.5</v>
      </c>
      <c r="E398" s="154">
        <f>'Input &amp; Process'!E294</f>
        <v>110000</v>
      </c>
      <c r="F398" s="150">
        <f>'Input &amp; Process'!F294</f>
        <v>0</v>
      </c>
      <c r="G398" s="151">
        <f>'Input &amp; Process'!G294</f>
        <v>55000</v>
      </c>
      <c r="H398" s="151">
        <f>'Input &amp; Process'!H294</f>
        <v>0</v>
      </c>
      <c r="I398" s="22"/>
    </row>
    <row r="399" spans="1:9" ht="18.75" customHeight="1" x14ac:dyDescent="0.25">
      <c r="A399" s="38"/>
      <c r="B399" s="152" t="s">
        <v>93</v>
      </c>
      <c r="C399" s="153"/>
      <c r="D399" s="11">
        <f>'Input &amp; Process'!D295</f>
        <v>7.4999999999999997E-2</v>
      </c>
      <c r="E399" s="154">
        <f>'Input &amp; Process'!E295</f>
        <v>115000</v>
      </c>
      <c r="F399" s="150">
        <f>'Input &amp; Process'!F295</f>
        <v>0</v>
      </c>
      <c r="G399" s="151">
        <f>'Input &amp; Process'!G295</f>
        <v>8625</v>
      </c>
      <c r="H399" s="151">
        <f>'Input &amp; Process'!H295</f>
        <v>0</v>
      </c>
      <c r="I399" s="22"/>
    </row>
    <row r="400" spans="1:9" ht="18.75" customHeight="1" x14ac:dyDescent="0.25">
      <c r="A400" s="38"/>
      <c r="B400" s="152" t="s">
        <v>94</v>
      </c>
      <c r="C400" s="153"/>
      <c r="D400" s="11">
        <f>'Input &amp; Process'!D296</f>
        <v>3.0000000000000001E-3</v>
      </c>
      <c r="E400" s="154">
        <f>'Input &amp; Process'!E296</f>
        <v>140000</v>
      </c>
      <c r="F400" s="150">
        <f>'Input &amp; Process'!F296</f>
        <v>0</v>
      </c>
      <c r="G400" s="151">
        <f>'Input &amp; Process'!G296</f>
        <v>420</v>
      </c>
      <c r="H400" s="151">
        <f>'Input &amp; Process'!H296</f>
        <v>0</v>
      </c>
      <c r="I400" s="22"/>
    </row>
    <row r="401" spans="1:9" ht="18.75" customHeight="1" x14ac:dyDescent="0.25">
      <c r="A401" s="38"/>
      <c r="B401" s="148" t="s">
        <v>85</v>
      </c>
      <c r="C401" s="148"/>
      <c r="D401" s="148"/>
      <c r="E401" s="148"/>
      <c r="F401" s="148"/>
      <c r="G401" s="149">
        <f>'Input &amp; Process'!G297</f>
        <v>71170</v>
      </c>
      <c r="H401" s="149">
        <f>'Input &amp; Process'!H297</f>
        <v>0</v>
      </c>
      <c r="I401" s="22"/>
    </row>
    <row r="402" spans="1:9" ht="18.75" customHeight="1" x14ac:dyDescent="0.25">
      <c r="A402" s="38"/>
      <c r="B402" s="139"/>
      <c r="C402" s="18"/>
      <c r="D402" s="18"/>
      <c r="E402" s="18"/>
      <c r="F402" s="18"/>
      <c r="G402" s="19"/>
      <c r="H402" s="20"/>
      <c r="I402" s="22"/>
    </row>
    <row r="403" spans="1:9" ht="18.75" customHeight="1" x14ac:dyDescent="0.25">
      <c r="A403" s="38"/>
      <c r="B403" s="102" t="s">
        <v>86</v>
      </c>
      <c r="C403" s="17"/>
      <c r="D403" s="17"/>
      <c r="E403" s="150"/>
      <c r="F403" s="150"/>
      <c r="G403" s="151"/>
      <c r="H403" s="151"/>
      <c r="I403" s="22"/>
    </row>
    <row r="404" spans="1:9" ht="18.75" customHeight="1" x14ac:dyDescent="0.25">
      <c r="A404" s="38"/>
      <c r="B404" s="152" t="s">
        <v>192</v>
      </c>
      <c r="C404" s="153"/>
      <c r="D404" s="11">
        <f>'Input &amp; Process'!D300</f>
        <v>1</v>
      </c>
      <c r="E404" s="154">
        <f>'Input &amp; Process'!E300</f>
        <v>35000</v>
      </c>
      <c r="F404" s="150">
        <f>'Input &amp; Process'!F300</f>
        <v>0</v>
      </c>
      <c r="G404" s="151">
        <f>'Input &amp; Process'!G300</f>
        <v>35000</v>
      </c>
      <c r="H404" s="151">
        <f>'Input &amp; Process'!H300</f>
        <v>0</v>
      </c>
      <c r="I404" s="22"/>
    </row>
    <row r="405" spans="1:9" ht="18.75" customHeight="1" x14ac:dyDescent="0.25">
      <c r="A405" s="38"/>
      <c r="B405" s="152"/>
      <c r="C405" s="153"/>
      <c r="D405" s="11"/>
      <c r="E405" s="154"/>
      <c r="F405" s="150"/>
      <c r="G405" s="151"/>
      <c r="H405" s="151"/>
      <c r="I405" s="22"/>
    </row>
    <row r="406" spans="1:9" ht="18.75" customHeight="1" x14ac:dyDescent="0.25">
      <c r="A406" s="38"/>
      <c r="B406" s="152"/>
      <c r="C406" s="153"/>
      <c r="D406" s="11"/>
      <c r="E406" s="154"/>
      <c r="F406" s="150"/>
      <c r="G406" s="151"/>
      <c r="H406" s="151"/>
      <c r="I406" s="22"/>
    </row>
    <row r="407" spans="1:9" ht="18.75" customHeight="1" x14ac:dyDescent="0.25">
      <c r="A407" s="38"/>
      <c r="B407" s="152"/>
      <c r="C407" s="153"/>
      <c r="D407" s="11"/>
      <c r="E407" s="154"/>
      <c r="F407" s="150"/>
      <c r="G407" s="151"/>
      <c r="H407" s="151"/>
      <c r="I407" s="22"/>
    </row>
    <row r="408" spans="1:9" ht="18.75" customHeight="1" x14ac:dyDescent="0.25">
      <c r="A408" s="38"/>
      <c r="B408" s="148" t="s">
        <v>227</v>
      </c>
      <c r="C408" s="148"/>
      <c r="D408" s="148"/>
      <c r="E408" s="148"/>
      <c r="F408" s="148"/>
      <c r="G408" s="149">
        <f>'Input &amp; Process'!G304</f>
        <v>35000</v>
      </c>
      <c r="H408" s="149">
        <f>'Input &amp; Process'!H304</f>
        <v>0</v>
      </c>
      <c r="I408" s="22"/>
    </row>
    <row r="409" spans="1:9" ht="18.75" customHeight="1" x14ac:dyDescent="0.25">
      <c r="A409" s="38"/>
      <c r="B409" s="139"/>
      <c r="C409" s="18"/>
      <c r="D409" s="18"/>
      <c r="E409" s="18"/>
      <c r="F409" s="18"/>
      <c r="G409" s="19"/>
      <c r="H409" s="20"/>
      <c r="I409" s="22"/>
    </row>
    <row r="410" spans="1:9" ht="18.75" customHeight="1" x14ac:dyDescent="0.25">
      <c r="A410" s="38"/>
      <c r="B410" s="209" t="s">
        <v>90</v>
      </c>
      <c r="C410" s="209"/>
      <c r="D410" s="209"/>
      <c r="E410" s="209"/>
      <c r="F410" s="209"/>
      <c r="G410" s="151">
        <f>'Input &amp; Process'!G306</f>
        <v>117848.70000000001</v>
      </c>
      <c r="H410" s="151">
        <f>'Input &amp; Process'!H306</f>
        <v>0</v>
      </c>
      <c r="I410" s="22"/>
    </row>
    <row r="411" spans="1:9" ht="18.75" customHeight="1" x14ac:dyDescent="0.25">
      <c r="A411" s="38"/>
      <c r="B411" s="157" t="s">
        <v>237</v>
      </c>
      <c r="C411" s="157"/>
      <c r="D411" s="157"/>
      <c r="E411" s="157"/>
      <c r="F411" s="157"/>
      <c r="G411" s="158">
        <f>'Input &amp; Process'!G307</f>
        <v>0</v>
      </c>
      <c r="H411" s="158">
        <f>'Input &amp; Process'!H307</f>
        <v>0</v>
      </c>
      <c r="I411" s="22"/>
    </row>
    <row r="412" spans="1:9" ht="18.75" customHeight="1" x14ac:dyDescent="0.25">
      <c r="A412" s="38"/>
      <c r="B412" s="34"/>
      <c r="C412" s="22"/>
      <c r="D412" s="22"/>
      <c r="E412" s="22"/>
      <c r="F412" s="22"/>
      <c r="G412" s="35"/>
      <c r="H412" s="22"/>
      <c r="I412" s="22"/>
    </row>
    <row r="413" spans="1:9" ht="18.75" customHeight="1" x14ac:dyDescent="0.25">
      <c r="A413" s="136" t="s">
        <v>193</v>
      </c>
      <c r="B413" s="212" t="s">
        <v>194</v>
      </c>
      <c r="C413" s="22"/>
      <c r="D413" s="22"/>
      <c r="E413" s="22"/>
      <c r="F413" s="22"/>
      <c r="G413" s="35"/>
      <c r="H413" s="22"/>
      <c r="I413" s="22"/>
    </row>
    <row r="414" spans="1:9" ht="18.75" customHeight="1" x14ac:dyDescent="0.25">
      <c r="A414" s="136"/>
      <c r="B414" s="161" t="s">
        <v>80</v>
      </c>
      <c r="C414" s="161"/>
      <c r="D414" s="137" t="s">
        <v>84</v>
      </c>
      <c r="E414" s="161" t="s">
        <v>81</v>
      </c>
      <c r="F414" s="161"/>
      <c r="G414" s="161" t="s">
        <v>82</v>
      </c>
      <c r="H414" s="161"/>
      <c r="I414" s="22"/>
    </row>
    <row r="415" spans="1:9" ht="18.75" customHeight="1" x14ac:dyDescent="0.25">
      <c r="A415" s="38"/>
      <c r="B415" s="102" t="s">
        <v>83</v>
      </c>
      <c r="C415" s="17"/>
      <c r="D415" s="17"/>
      <c r="E415" s="150"/>
      <c r="F415" s="150"/>
      <c r="G415" s="150"/>
      <c r="H415" s="150"/>
      <c r="I415" s="22"/>
    </row>
    <row r="416" spans="1:9" ht="18.75" customHeight="1" x14ac:dyDescent="0.25">
      <c r="A416" s="38"/>
      <c r="B416" s="152" t="s">
        <v>91</v>
      </c>
      <c r="C416" s="153"/>
      <c r="D416" s="11">
        <f>'Input &amp; Process'!D312</f>
        <v>7.4999999999999997E-2</v>
      </c>
      <c r="E416" s="154">
        <f>'Input &amp; Process'!E312</f>
        <v>95000</v>
      </c>
      <c r="F416" s="150">
        <f>'Input &amp; Process'!F312</f>
        <v>0</v>
      </c>
      <c r="G416" s="151">
        <f>'Input &amp; Process'!G312</f>
        <v>7125</v>
      </c>
      <c r="H416" s="151">
        <f>'Input &amp; Process'!H312</f>
        <v>0</v>
      </c>
      <c r="I416" s="22"/>
    </row>
    <row r="417" spans="1:9" ht="18.75" customHeight="1" x14ac:dyDescent="0.25">
      <c r="A417" s="38"/>
      <c r="B417" s="152" t="s">
        <v>92</v>
      </c>
      <c r="C417" s="153"/>
      <c r="D417" s="11">
        <f>'Input &amp; Process'!D313</f>
        <v>0.5</v>
      </c>
      <c r="E417" s="154">
        <f>'Input &amp; Process'!E313</f>
        <v>110000</v>
      </c>
      <c r="F417" s="150">
        <f>'Input &amp; Process'!F313</f>
        <v>0</v>
      </c>
      <c r="G417" s="151">
        <f>'Input &amp; Process'!G313</f>
        <v>55000</v>
      </c>
      <c r="H417" s="151">
        <f>'Input &amp; Process'!H313</f>
        <v>0</v>
      </c>
      <c r="I417" s="22"/>
    </row>
    <row r="418" spans="1:9" ht="18.75" customHeight="1" x14ac:dyDescent="0.25">
      <c r="A418" s="38"/>
      <c r="B418" s="152" t="s">
        <v>93</v>
      </c>
      <c r="C418" s="153"/>
      <c r="D418" s="11">
        <f>'Input &amp; Process'!D314</f>
        <v>7.4999999999999997E-2</v>
      </c>
      <c r="E418" s="154">
        <f>'Input &amp; Process'!E314</f>
        <v>115000</v>
      </c>
      <c r="F418" s="150">
        <f>'Input &amp; Process'!F314</f>
        <v>0</v>
      </c>
      <c r="G418" s="151">
        <f>'Input &amp; Process'!G314</f>
        <v>8625</v>
      </c>
      <c r="H418" s="151">
        <f>'Input &amp; Process'!H314</f>
        <v>0</v>
      </c>
      <c r="I418" s="22"/>
    </row>
    <row r="419" spans="1:9" ht="18.75" customHeight="1" x14ac:dyDescent="0.25">
      <c r="A419" s="38"/>
      <c r="B419" s="152" t="s">
        <v>94</v>
      </c>
      <c r="C419" s="153"/>
      <c r="D419" s="11">
        <f>'Input &amp; Process'!D315</f>
        <v>3.0000000000000001E-3</v>
      </c>
      <c r="E419" s="154">
        <f>'Input &amp; Process'!E315</f>
        <v>140000</v>
      </c>
      <c r="F419" s="150">
        <f>'Input &amp; Process'!F315</f>
        <v>0</v>
      </c>
      <c r="G419" s="151">
        <f>'Input &amp; Process'!G315</f>
        <v>420</v>
      </c>
      <c r="H419" s="151">
        <f>'Input &amp; Process'!H315</f>
        <v>0</v>
      </c>
      <c r="I419" s="22"/>
    </row>
    <row r="420" spans="1:9" ht="18.75" customHeight="1" x14ac:dyDescent="0.25">
      <c r="A420" s="38"/>
      <c r="B420" s="148" t="s">
        <v>85</v>
      </c>
      <c r="C420" s="148"/>
      <c r="D420" s="148"/>
      <c r="E420" s="148"/>
      <c r="F420" s="148"/>
      <c r="G420" s="149">
        <f>'Input &amp; Process'!G316</f>
        <v>71170</v>
      </c>
      <c r="H420" s="149">
        <f>'Input &amp; Process'!H316</f>
        <v>0</v>
      </c>
      <c r="I420" s="22"/>
    </row>
    <row r="421" spans="1:9" ht="18.75" customHeight="1" x14ac:dyDescent="0.25">
      <c r="A421" s="38"/>
      <c r="B421" s="139"/>
      <c r="C421" s="18"/>
      <c r="D421" s="18"/>
      <c r="E421" s="18"/>
      <c r="F421" s="18"/>
      <c r="G421" s="19"/>
      <c r="H421" s="20"/>
      <c r="I421" s="22"/>
    </row>
    <row r="422" spans="1:9" ht="18.75" customHeight="1" x14ac:dyDescent="0.25">
      <c r="A422" s="38"/>
      <c r="B422" s="102" t="s">
        <v>86</v>
      </c>
      <c r="C422" s="17"/>
      <c r="D422" s="17"/>
      <c r="E422" s="150"/>
      <c r="F422" s="150"/>
      <c r="G422" s="151"/>
      <c r="H422" s="151"/>
      <c r="I422" s="22"/>
    </row>
    <row r="423" spans="1:9" ht="18.75" customHeight="1" x14ac:dyDescent="0.25">
      <c r="A423" s="38"/>
      <c r="B423" s="152" t="s">
        <v>195</v>
      </c>
      <c r="C423" s="153"/>
      <c r="D423" s="11">
        <f>'Input &amp; Process'!D319</f>
        <v>1</v>
      </c>
      <c r="E423" s="154">
        <f>'Input &amp; Process'!E319</f>
        <v>250000</v>
      </c>
      <c r="F423" s="150">
        <f>'Input &amp; Process'!F319</f>
        <v>0</v>
      </c>
      <c r="G423" s="151">
        <f>'Input &amp; Process'!G319</f>
        <v>250000</v>
      </c>
      <c r="H423" s="151">
        <f>'Input &amp; Process'!H319</f>
        <v>0</v>
      </c>
      <c r="I423" s="22"/>
    </row>
    <row r="424" spans="1:9" ht="18.75" customHeight="1" x14ac:dyDescent="0.25">
      <c r="A424" s="38"/>
      <c r="B424" s="152"/>
      <c r="C424" s="153"/>
      <c r="D424" s="11"/>
      <c r="E424" s="154"/>
      <c r="F424" s="150"/>
      <c r="G424" s="151"/>
      <c r="H424" s="151"/>
      <c r="I424" s="22"/>
    </row>
    <row r="425" spans="1:9" ht="18.75" customHeight="1" x14ac:dyDescent="0.25">
      <c r="A425" s="38"/>
      <c r="B425" s="152"/>
      <c r="C425" s="153"/>
      <c r="D425" s="11"/>
      <c r="E425" s="154"/>
      <c r="F425" s="150"/>
      <c r="G425" s="151"/>
      <c r="H425" s="151"/>
      <c r="I425" s="22"/>
    </row>
    <row r="426" spans="1:9" ht="18.75" customHeight="1" x14ac:dyDescent="0.25">
      <c r="A426" s="38"/>
      <c r="B426" s="152"/>
      <c r="C426" s="153"/>
      <c r="D426" s="11"/>
      <c r="E426" s="154"/>
      <c r="F426" s="150"/>
      <c r="G426" s="151"/>
      <c r="H426" s="151"/>
      <c r="I426" s="22"/>
    </row>
    <row r="427" spans="1:9" ht="18.75" customHeight="1" x14ac:dyDescent="0.25">
      <c r="A427" s="38"/>
      <c r="B427" s="148" t="s">
        <v>227</v>
      </c>
      <c r="C427" s="148"/>
      <c r="D427" s="148"/>
      <c r="E427" s="148"/>
      <c r="F427" s="148"/>
      <c r="G427" s="149">
        <f>'Input &amp; Process'!G323</f>
        <v>250000</v>
      </c>
      <c r="H427" s="149">
        <f>'Input &amp; Process'!H323</f>
        <v>0</v>
      </c>
      <c r="I427" s="22"/>
    </row>
    <row r="428" spans="1:9" ht="18.75" customHeight="1" x14ac:dyDescent="0.25">
      <c r="A428" s="38"/>
      <c r="B428" s="139"/>
      <c r="C428" s="18"/>
      <c r="D428" s="18"/>
      <c r="E428" s="18"/>
      <c r="F428" s="18"/>
      <c r="G428" s="19"/>
      <c r="H428" s="20"/>
      <c r="I428" s="22"/>
    </row>
    <row r="429" spans="1:9" ht="18.75" customHeight="1" x14ac:dyDescent="0.25">
      <c r="A429" s="38"/>
      <c r="B429" s="209" t="s">
        <v>90</v>
      </c>
      <c r="C429" s="209"/>
      <c r="D429" s="209"/>
      <c r="E429" s="209"/>
      <c r="F429" s="209"/>
      <c r="G429" s="151">
        <f>(1+$H$30/100)*(1+$H$31/100)*(G420+G427)</f>
        <v>642340</v>
      </c>
      <c r="H429" s="151"/>
      <c r="I429" s="22"/>
    </row>
    <row r="430" spans="1:9" ht="18.75" customHeight="1" x14ac:dyDescent="0.25">
      <c r="A430" s="38"/>
      <c r="B430" s="157" t="s">
        <v>238</v>
      </c>
      <c r="C430" s="157"/>
      <c r="D430" s="157"/>
      <c r="E430" s="157"/>
      <c r="F430" s="157"/>
      <c r="G430" s="158">
        <f>ROUNDUP(R129*G429/10000,0)*10000</f>
        <v>0</v>
      </c>
      <c r="H430" s="158"/>
      <c r="I430" s="22"/>
    </row>
    <row r="431" spans="1:9" ht="18.75" customHeight="1" x14ac:dyDescent="0.25">
      <c r="A431" s="38"/>
      <c r="B431" s="34"/>
      <c r="C431" s="22"/>
      <c r="D431" s="22"/>
      <c r="E431" s="22"/>
      <c r="F431" s="22"/>
      <c r="G431" s="35"/>
      <c r="H431" s="22"/>
      <c r="I431" s="22"/>
    </row>
    <row r="432" spans="1:9" ht="18.75" customHeight="1" x14ac:dyDescent="0.25">
      <c r="A432" s="136" t="s">
        <v>196</v>
      </c>
      <c r="B432" s="212" t="s">
        <v>197</v>
      </c>
      <c r="C432" s="22"/>
      <c r="D432" s="22"/>
      <c r="E432" s="22"/>
      <c r="F432" s="22"/>
      <c r="G432" s="35"/>
      <c r="H432" s="22"/>
      <c r="I432" s="22"/>
    </row>
    <row r="433" spans="1:9" ht="18.75" customHeight="1" x14ac:dyDescent="0.25">
      <c r="A433" s="136"/>
      <c r="B433" s="161" t="s">
        <v>80</v>
      </c>
      <c r="C433" s="161"/>
      <c r="D433" s="137" t="s">
        <v>84</v>
      </c>
      <c r="E433" s="161" t="s">
        <v>81</v>
      </c>
      <c r="F433" s="161"/>
      <c r="G433" s="161" t="s">
        <v>82</v>
      </c>
      <c r="H433" s="161"/>
      <c r="I433" s="22"/>
    </row>
    <row r="434" spans="1:9" ht="18.75" customHeight="1" x14ac:dyDescent="0.25">
      <c r="A434" s="38"/>
      <c r="B434" s="102" t="s">
        <v>83</v>
      </c>
      <c r="C434" s="17"/>
      <c r="D434" s="17"/>
      <c r="E434" s="150"/>
      <c r="F434" s="150"/>
      <c r="G434" s="150"/>
      <c r="H434" s="150"/>
      <c r="I434" s="22"/>
    </row>
    <row r="435" spans="1:9" ht="18.75" customHeight="1" x14ac:dyDescent="0.25">
      <c r="A435" s="38"/>
      <c r="B435" s="152" t="s">
        <v>91</v>
      </c>
      <c r="C435" s="153"/>
      <c r="D435" s="11">
        <f>'Input &amp; Process'!D331</f>
        <v>0.16</v>
      </c>
      <c r="E435" s="154">
        <f>'Input &amp; Process'!E331</f>
        <v>95000</v>
      </c>
      <c r="F435" s="150">
        <f>'Input &amp; Process'!F331</f>
        <v>0</v>
      </c>
      <c r="G435" s="151">
        <f>'Input &amp; Process'!G331</f>
        <v>15200</v>
      </c>
      <c r="H435" s="151">
        <f>'Input &amp; Process'!H331</f>
        <v>0</v>
      </c>
      <c r="I435" s="22"/>
    </row>
    <row r="436" spans="1:9" ht="18.75" customHeight="1" x14ac:dyDescent="0.25">
      <c r="A436" s="38"/>
      <c r="B436" s="152" t="s">
        <v>92</v>
      </c>
      <c r="C436" s="153"/>
      <c r="D436" s="11">
        <f>'Input &amp; Process'!D332</f>
        <v>7.4999999999999997E-2</v>
      </c>
      <c r="E436" s="154">
        <f>'Input &amp; Process'!E332</f>
        <v>110000</v>
      </c>
      <c r="F436" s="150">
        <f>'Input &amp; Process'!F332</f>
        <v>0</v>
      </c>
      <c r="G436" s="151">
        <f>'Input &amp; Process'!G332</f>
        <v>8250</v>
      </c>
      <c r="H436" s="151">
        <f>'Input &amp; Process'!H332</f>
        <v>0</v>
      </c>
      <c r="I436" s="22"/>
    </row>
    <row r="437" spans="1:9" ht="18.75" customHeight="1" x14ac:dyDescent="0.25">
      <c r="A437" s="38"/>
      <c r="B437" s="152" t="s">
        <v>93</v>
      </c>
      <c r="C437" s="153"/>
      <c r="D437" s="11">
        <f>'Input &amp; Process'!D333</f>
        <v>1.6E-2</v>
      </c>
      <c r="E437" s="154">
        <f>'Input &amp; Process'!E333</f>
        <v>115000</v>
      </c>
      <c r="F437" s="150">
        <f>'Input &amp; Process'!F333</f>
        <v>0</v>
      </c>
      <c r="G437" s="151">
        <f>'Input &amp; Process'!G333</f>
        <v>1840</v>
      </c>
      <c r="H437" s="151">
        <f>'Input &amp; Process'!H333</f>
        <v>0</v>
      </c>
      <c r="I437" s="22"/>
    </row>
    <row r="438" spans="1:9" ht="18.75" customHeight="1" x14ac:dyDescent="0.25">
      <c r="A438" s="38"/>
      <c r="B438" s="152" t="s">
        <v>94</v>
      </c>
      <c r="C438" s="153"/>
      <c r="D438" s="11">
        <f>'Input &amp; Process'!D334</f>
        <v>3.0000000000000001E-3</v>
      </c>
      <c r="E438" s="154">
        <f>'Input &amp; Process'!E334</f>
        <v>140000</v>
      </c>
      <c r="F438" s="150">
        <f>'Input &amp; Process'!F334</f>
        <v>0</v>
      </c>
      <c r="G438" s="151">
        <f>'Input &amp; Process'!G334</f>
        <v>420</v>
      </c>
      <c r="H438" s="151">
        <f>'Input &amp; Process'!H334</f>
        <v>0</v>
      </c>
      <c r="I438" s="22"/>
    </row>
    <row r="439" spans="1:9" ht="18.75" customHeight="1" x14ac:dyDescent="0.25">
      <c r="A439" s="38"/>
      <c r="B439" s="148" t="s">
        <v>85</v>
      </c>
      <c r="C439" s="148"/>
      <c r="D439" s="148"/>
      <c r="E439" s="148"/>
      <c r="F439" s="148"/>
      <c r="G439" s="149">
        <f>'Input &amp; Process'!G335</f>
        <v>25710</v>
      </c>
      <c r="H439" s="149">
        <f>'Input &amp; Process'!H335</f>
        <v>0</v>
      </c>
      <c r="I439" s="22"/>
    </row>
    <row r="440" spans="1:9" ht="18.75" customHeight="1" x14ac:dyDescent="0.25">
      <c r="A440" s="38"/>
      <c r="B440" s="139"/>
      <c r="C440" s="18"/>
      <c r="D440" s="18"/>
      <c r="E440" s="18"/>
      <c r="F440" s="18"/>
      <c r="G440" s="19"/>
      <c r="H440" s="20"/>
      <c r="I440" s="22"/>
    </row>
    <row r="441" spans="1:9" ht="18.75" customHeight="1" x14ac:dyDescent="0.25">
      <c r="A441" s="38"/>
      <c r="B441" s="102" t="s">
        <v>86</v>
      </c>
      <c r="C441" s="17"/>
      <c r="D441" s="17"/>
      <c r="E441" s="150"/>
      <c r="F441" s="150"/>
      <c r="G441" s="151"/>
      <c r="H441" s="151"/>
      <c r="I441" s="22"/>
    </row>
    <row r="442" spans="1:9" ht="18.75" customHeight="1" x14ac:dyDescent="0.25">
      <c r="A442" s="38"/>
      <c r="B442" s="152" t="s">
        <v>104</v>
      </c>
      <c r="C442" s="153"/>
      <c r="D442" s="11">
        <f>'Input &amp; Process'!D338</f>
        <v>0.15</v>
      </c>
      <c r="E442" s="154">
        <f>'Input &amp; Process'!E338</f>
        <v>50000</v>
      </c>
      <c r="F442" s="150">
        <f>'Input &amp; Process'!F338</f>
        <v>0</v>
      </c>
      <c r="G442" s="151">
        <f>'Input &amp; Process'!G338</f>
        <v>7500</v>
      </c>
      <c r="H442" s="151">
        <f>'Input &amp; Process'!H338</f>
        <v>0</v>
      </c>
      <c r="I442" s="22"/>
    </row>
    <row r="443" spans="1:9" ht="18.75" customHeight="1" x14ac:dyDescent="0.25">
      <c r="A443" s="38"/>
      <c r="B443" s="152" t="s">
        <v>105</v>
      </c>
      <c r="C443" s="153"/>
      <c r="D443" s="11">
        <f>'Input &amp; Process'!D339</f>
        <v>0.372</v>
      </c>
      <c r="E443" s="154">
        <f>'Input &amp; Process'!E339</f>
        <v>67000</v>
      </c>
      <c r="F443" s="150">
        <f>'Input &amp; Process'!F339</f>
        <v>0</v>
      </c>
      <c r="G443" s="151">
        <f>'Input &amp; Process'!G339</f>
        <v>24924</v>
      </c>
      <c r="H443" s="151">
        <f>'Input &amp; Process'!H339</f>
        <v>0</v>
      </c>
      <c r="I443" s="22"/>
    </row>
    <row r="444" spans="1:9" ht="18.75" customHeight="1" x14ac:dyDescent="0.25">
      <c r="A444" s="38"/>
      <c r="B444" s="152" t="s">
        <v>110</v>
      </c>
      <c r="C444" s="153"/>
      <c r="D444" s="11">
        <f>'Input &amp; Process'!D340</f>
        <v>2</v>
      </c>
      <c r="E444" s="154">
        <f>'Input &amp; Process'!E340</f>
        <v>5700</v>
      </c>
      <c r="F444" s="150">
        <f>'Input &amp; Process'!F340</f>
        <v>0</v>
      </c>
      <c r="G444" s="151">
        <f>'Input &amp; Process'!G340</f>
        <v>11400</v>
      </c>
      <c r="H444" s="151">
        <f>'Input &amp; Process'!H340</f>
        <v>0</v>
      </c>
      <c r="I444" s="22"/>
    </row>
    <row r="445" spans="1:9" ht="18.75" customHeight="1" x14ac:dyDescent="0.25">
      <c r="A445" s="38"/>
      <c r="B445" s="152"/>
      <c r="C445" s="153"/>
      <c r="D445" s="11"/>
      <c r="E445" s="154"/>
      <c r="F445" s="150"/>
      <c r="G445" s="151"/>
      <c r="H445" s="151"/>
      <c r="I445" s="22"/>
    </row>
    <row r="446" spans="1:9" ht="18.75" customHeight="1" x14ac:dyDescent="0.25">
      <c r="A446" s="38"/>
      <c r="B446" s="148" t="s">
        <v>227</v>
      </c>
      <c r="C446" s="148"/>
      <c r="D446" s="148"/>
      <c r="E446" s="148"/>
      <c r="F446" s="148"/>
      <c r="G446" s="149">
        <f>'Input &amp; Process'!G342</f>
        <v>43824</v>
      </c>
      <c r="H446" s="149">
        <f>'Input &amp; Process'!H342</f>
        <v>0</v>
      </c>
      <c r="I446" s="22"/>
    </row>
    <row r="447" spans="1:9" ht="18.75" customHeight="1" x14ac:dyDescent="0.25">
      <c r="A447" s="38"/>
      <c r="B447" s="139"/>
      <c r="C447" s="18"/>
      <c r="D447" s="18"/>
      <c r="E447" s="18"/>
      <c r="F447" s="18"/>
      <c r="G447" s="19"/>
      <c r="H447" s="20"/>
      <c r="I447" s="22"/>
    </row>
    <row r="448" spans="1:9" ht="18.75" customHeight="1" x14ac:dyDescent="0.25">
      <c r="A448" s="38"/>
      <c r="B448" s="209" t="s">
        <v>90</v>
      </c>
      <c r="C448" s="209"/>
      <c r="D448" s="209"/>
      <c r="E448" s="209"/>
      <c r="F448" s="209"/>
      <c r="G448" s="151">
        <f>'Input &amp; Process'!G344</f>
        <v>77182.740000000005</v>
      </c>
      <c r="H448" s="151">
        <f>'Input &amp; Process'!H344</f>
        <v>0</v>
      </c>
      <c r="I448" s="22"/>
    </row>
    <row r="449" spans="1:9" ht="18.75" customHeight="1" x14ac:dyDescent="0.25">
      <c r="A449" s="38"/>
      <c r="B449" s="157" t="s">
        <v>239</v>
      </c>
      <c r="C449" s="157"/>
      <c r="D449" s="157"/>
      <c r="E449" s="157"/>
      <c r="F449" s="157"/>
      <c r="G449" s="158">
        <f>'Input &amp; Process'!G345</f>
        <v>220000</v>
      </c>
      <c r="H449" s="158">
        <f>'Input &amp; Process'!H345</f>
        <v>0</v>
      </c>
      <c r="I449" s="22"/>
    </row>
    <row r="450" spans="1:9" ht="18.75" customHeight="1" x14ac:dyDescent="0.25">
      <c r="A450" s="217"/>
      <c r="B450" s="107"/>
      <c r="C450" s="107"/>
      <c r="D450" s="107"/>
      <c r="E450" s="107"/>
      <c r="F450" s="107"/>
      <c r="G450" s="108"/>
      <c r="H450" s="108"/>
      <c r="I450" s="109"/>
    </row>
    <row r="451" spans="1:9" ht="18.75" customHeight="1" x14ac:dyDescent="0.25">
      <c r="A451" s="214" t="s">
        <v>200</v>
      </c>
      <c r="B451" s="30" t="s">
        <v>78</v>
      </c>
      <c r="C451" s="31"/>
      <c r="D451" s="31"/>
      <c r="E451" s="31"/>
      <c r="F451" s="31"/>
      <c r="G451" s="32"/>
      <c r="H451" s="31"/>
      <c r="I451" s="31"/>
    </row>
    <row r="452" spans="1:9" ht="18.75" customHeight="1" x14ac:dyDescent="0.25">
      <c r="A452" s="218"/>
      <c r="B452" s="161" t="s">
        <v>80</v>
      </c>
      <c r="C452" s="161"/>
      <c r="D452" s="137" t="s">
        <v>84</v>
      </c>
      <c r="E452" s="161" t="s">
        <v>81</v>
      </c>
      <c r="F452" s="161"/>
      <c r="G452" s="161" t="s">
        <v>82</v>
      </c>
      <c r="H452" s="161"/>
      <c r="I452" s="109"/>
    </row>
    <row r="453" spans="1:9" ht="18.75" customHeight="1" x14ac:dyDescent="0.25">
      <c r="A453" s="38"/>
      <c r="B453" s="102" t="s">
        <v>83</v>
      </c>
      <c r="C453" s="17"/>
      <c r="D453" s="17"/>
      <c r="E453" s="173"/>
      <c r="F453" s="173"/>
      <c r="G453" s="173"/>
      <c r="H453" s="173"/>
      <c r="I453" s="22"/>
    </row>
    <row r="454" spans="1:9" ht="18.75" customHeight="1" x14ac:dyDescent="0.25">
      <c r="A454" s="38"/>
      <c r="B454" s="152" t="s">
        <v>91</v>
      </c>
      <c r="C454" s="153"/>
      <c r="D454" s="11">
        <f>'Input &amp; Process'!D350</f>
        <v>0.8</v>
      </c>
      <c r="E454" s="172">
        <f>'Input &amp; Process'!E350</f>
        <v>95000</v>
      </c>
      <c r="F454" s="173">
        <f>'Input &amp; Process'!F350</f>
        <v>0</v>
      </c>
      <c r="G454" s="174">
        <f>'Input &amp; Process'!G350</f>
        <v>76000</v>
      </c>
      <c r="H454" s="174">
        <f>'Input &amp; Process'!H350</f>
        <v>0</v>
      </c>
      <c r="I454" s="22"/>
    </row>
    <row r="455" spans="1:9" ht="18.75" customHeight="1" x14ac:dyDescent="0.25">
      <c r="A455" s="38"/>
      <c r="B455" s="152" t="s">
        <v>92</v>
      </c>
      <c r="C455" s="153"/>
      <c r="D455" s="11">
        <f>'Input &amp; Process'!D351</f>
        <v>2.4</v>
      </c>
      <c r="E455" s="172">
        <f>'Input &amp; Process'!E351</f>
        <v>110000</v>
      </c>
      <c r="F455" s="173">
        <f>'Input &amp; Process'!F351</f>
        <v>0</v>
      </c>
      <c r="G455" s="174">
        <f>'Input &amp; Process'!G351</f>
        <v>264000</v>
      </c>
      <c r="H455" s="174">
        <f>'Input &amp; Process'!H351</f>
        <v>0</v>
      </c>
      <c r="I455" s="22"/>
    </row>
    <row r="456" spans="1:9" ht="18.75" customHeight="1" x14ac:dyDescent="0.25">
      <c r="A456" s="38"/>
      <c r="B456" s="152" t="s">
        <v>93</v>
      </c>
      <c r="C456" s="153"/>
      <c r="D456" s="11">
        <f>'Input &amp; Process'!D352</f>
        <v>0.24</v>
      </c>
      <c r="E456" s="172">
        <f>'Input &amp; Process'!E352</f>
        <v>115000</v>
      </c>
      <c r="F456" s="173">
        <f>'Input &amp; Process'!F352</f>
        <v>0</v>
      </c>
      <c r="G456" s="174">
        <f>'Input &amp; Process'!G352</f>
        <v>27600</v>
      </c>
      <c r="H456" s="174">
        <f>'Input &amp; Process'!H352</f>
        <v>0</v>
      </c>
      <c r="I456" s="22"/>
    </row>
    <row r="457" spans="1:9" ht="18.75" customHeight="1" x14ac:dyDescent="0.25">
      <c r="A457" s="38"/>
      <c r="B457" s="152" t="s">
        <v>94</v>
      </c>
      <c r="C457" s="153"/>
      <c r="D457" s="11">
        <f>'Input &amp; Process'!D353</f>
        <v>7.4999999999999997E-2</v>
      </c>
      <c r="E457" s="172">
        <f>'Input &amp; Process'!E353</f>
        <v>140000</v>
      </c>
      <c r="F457" s="173">
        <f>'Input &amp; Process'!F353</f>
        <v>0</v>
      </c>
      <c r="G457" s="174">
        <f>'Input &amp; Process'!G353</f>
        <v>10500</v>
      </c>
      <c r="H457" s="174">
        <f>'Input &amp; Process'!H353</f>
        <v>0</v>
      </c>
      <c r="I457" s="22"/>
    </row>
    <row r="458" spans="1:9" ht="18.75" customHeight="1" x14ac:dyDescent="0.25">
      <c r="A458" s="38"/>
      <c r="B458" s="148" t="s">
        <v>85</v>
      </c>
      <c r="C458" s="148"/>
      <c r="D458" s="148"/>
      <c r="E458" s="148"/>
      <c r="F458" s="148"/>
      <c r="G458" s="149">
        <f>'Input &amp; Process'!G354</f>
        <v>378100</v>
      </c>
      <c r="H458" s="149">
        <f>'Input &amp; Process'!H354</f>
        <v>0</v>
      </c>
      <c r="I458" s="22"/>
    </row>
    <row r="459" spans="1:9" ht="18.75" customHeight="1" x14ac:dyDescent="0.25">
      <c r="A459" s="38"/>
      <c r="B459" s="139"/>
      <c r="C459" s="18"/>
      <c r="D459" s="18"/>
      <c r="E459" s="18"/>
      <c r="F459" s="18"/>
      <c r="G459" s="19"/>
      <c r="H459" s="20"/>
      <c r="I459" s="22"/>
    </row>
    <row r="460" spans="1:9" ht="18.75" customHeight="1" x14ac:dyDescent="0.25">
      <c r="A460" s="38"/>
      <c r="B460" s="102" t="s">
        <v>86</v>
      </c>
      <c r="C460" s="17"/>
      <c r="D460" s="17"/>
      <c r="E460" s="173"/>
      <c r="F460" s="173"/>
      <c r="G460" s="174"/>
      <c r="H460" s="174"/>
      <c r="I460" s="22"/>
    </row>
    <row r="461" spans="1:9" ht="18.75" customHeight="1" x14ac:dyDescent="0.25">
      <c r="A461" s="38"/>
      <c r="B461" s="152" t="s">
        <v>88</v>
      </c>
      <c r="C461" s="153"/>
      <c r="D461" s="11">
        <f>'Input &amp; Process'!D357</f>
        <v>0.03</v>
      </c>
      <c r="E461" s="172">
        <f>'Input &amp; Process'!E357</f>
        <v>7000000</v>
      </c>
      <c r="F461" s="173">
        <f>'Input &amp; Process'!F357</f>
        <v>0</v>
      </c>
      <c r="G461" s="174">
        <f>'Input &amp; Process'!G357</f>
        <v>210000</v>
      </c>
      <c r="H461" s="174">
        <f>'Input &amp; Process'!H357</f>
        <v>0</v>
      </c>
      <c r="I461" s="22"/>
    </row>
    <row r="462" spans="1:9" ht="18.75" customHeight="1" x14ac:dyDescent="0.25">
      <c r="A462" s="38"/>
      <c r="B462" s="152" t="s">
        <v>89</v>
      </c>
      <c r="C462" s="153"/>
      <c r="D462" s="11">
        <f>'Input &amp; Process'!D358</f>
        <v>1</v>
      </c>
      <c r="E462" s="172">
        <f>'Input &amp; Process'!E358</f>
        <v>165000</v>
      </c>
      <c r="F462" s="173">
        <f>'Input &amp; Process'!F358</f>
        <v>0</v>
      </c>
      <c r="G462" s="174">
        <f>'Input &amp; Process'!G358</f>
        <v>165000</v>
      </c>
      <c r="H462" s="174">
        <f>'Input &amp; Process'!H358</f>
        <v>0</v>
      </c>
      <c r="I462" s="22"/>
    </row>
    <row r="463" spans="1:9" ht="18.75" customHeight="1" x14ac:dyDescent="0.25">
      <c r="A463" s="38"/>
      <c r="B463" s="152" t="s">
        <v>87</v>
      </c>
      <c r="C463" s="153"/>
      <c r="D463" s="11">
        <f>'Input &amp; Process'!D359</f>
        <v>0.3</v>
      </c>
      <c r="E463" s="172">
        <f>'Input &amp; Process'!E359</f>
        <v>15000</v>
      </c>
      <c r="F463" s="173">
        <f>'Input &amp; Process'!F359</f>
        <v>0</v>
      </c>
      <c r="G463" s="174">
        <f>'Input &amp; Process'!G359</f>
        <v>4500</v>
      </c>
      <c r="H463" s="174">
        <f>'Input &amp; Process'!H359</f>
        <v>0</v>
      </c>
      <c r="I463" s="22"/>
    </row>
    <row r="464" spans="1:9" ht="18.75" customHeight="1" x14ac:dyDescent="0.25">
      <c r="A464" s="38"/>
      <c r="B464" s="152"/>
      <c r="C464" s="153"/>
      <c r="D464" s="11"/>
      <c r="E464" s="172"/>
      <c r="F464" s="173"/>
      <c r="G464" s="174"/>
      <c r="H464" s="174"/>
      <c r="I464" s="22"/>
    </row>
    <row r="465" spans="1:9" ht="18.75" customHeight="1" x14ac:dyDescent="0.25">
      <c r="A465" s="38"/>
      <c r="B465" s="148" t="s">
        <v>227</v>
      </c>
      <c r="C465" s="148"/>
      <c r="D465" s="148"/>
      <c r="E465" s="148"/>
      <c r="F465" s="148"/>
      <c r="G465" s="149">
        <f>'Input &amp; Process'!G361</f>
        <v>379500</v>
      </c>
      <c r="H465" s="149">
        <f>'Input &amp; Process'!H361</f>
        <v>0</v>
      </c>
      <c r="I465" s="22"/>
    </row>
    <row r="466" spans="1:9" ht="18.75" customHeight="1" x14ac:dyDescent="0.25">
      <c r="A466" s="38"/>
      <c r="B466" s="139"/>
      <c r="C466" s="18"/>
      <c r="D466" s="18"/>
      <c r="E466" s="18"/>
      <c r="F466" s="18"/>
      <c r="G466" s="19"/>
      <c r="H466" s="20"/>
      <c r="I466" s="22"/>
    </row>
    <row r="467" spans="1:9" ht="18.75" customHeight="1" x14ac:dyDescent="0.25">
      <c r="A467" s="38"/>
      <c r="B467" s="209" t="s">
        <v>90</v>
      </c>
      <c r="C467" s="209"/>
      <c r="D467" s="209"/>
      <c r="E467" s="209"/>
      <c r="F467" s="209"/>
      <c r="G467" s="171">
        <f>'Input &amp; Process'!G363</f>
        <v>904006.20000000007</v>
      </c>
      <c r="H467" s="171">
        <f>'Input &amp; Process'!H363</f>
        <v>0</v>
      </c>
      <c r="I467" s="22"/>
    </row>
    <row r="468" spans="1:9" ht="18.75" customHeight="1" x14ac:dyDescent="0.25">
      <c r="A468" s="38"/>
      <c r="B468" s="157" t="s">
        <v>240</v>
      </c>
      <c r="C468" s="157"/>
      <c r="D468" s="157"/>
      <c r="E468" s="157"/>
      <c r="F468" s="157"/>
      <c r="G468" s="158">
        <f>'Input &amp; Process'!G364</f>
        <v>660000</v>
      </c>
      <c r="H468" s="158">
        <f>'Input &amp; Process'!H364</f>
        <v>0</v>
      </c>
      <c r="I468" s="22"/>
    </row>
    <row r="469" spans="1:9" ht="18.75" customHeight="1" x14ac:dyDescent="0.25">
      <c r="A469" s="38"/>
      <c r="B469" s="34"/>
      <c r="C469" s="22"/>
      <c r="D469" s="22"/>
      <c r="E469" s="22"/>
      <c r="F469" s="22"/>
      <c r="G469" s="35"/>
      <c r="H469" s="22"/>
      <c r="I469" s="22"/>
    </row>
    <row r="470" spans="1:9" ht="18.75" customHeight="1" x14ac:dyDescent="0.25">
      <c r="A470" s="214" t="s">
        <v>223</v>
      </c>
      <c r="B470" s="30" t="s">
        <v>144</v>
      </c>
      <c r="C470" s="31"/>
      <c r="D470" s="31"/>
      <c r="E470" s="31"/>
      <c r="F470" s="31"/>
      <c r="G470" s="32"/>
      <c r="H470" s="31"/>
      <c r="I470" s="31"/>
    </row>
    <row r="471" spans="1:9" ht="18.75" customHeight="1" x14ac:dyDescent="0.25">
      <c r="A471" s="218"/>
      <c r="B471" s="161" t="s">
        <v>80</v>
      </c>
      <c r="C471" s="161"/>
      <c r="D471" s="137" t="s">
        <v>84</v>
      </c>
      <c r="E471" s="161" t="s">
        <v>81</v>
      </c>
      <c r="F471" s="161"/>
      <c r="G471" s="161" t="s">
        <v>82</v>
      </c>
      <c r="H471" s="161"/>
      <c r="I471" s="109"/>
    </row>
    <row r="472" spans="1:9" ht="18.75" customHeight="1" x14ac:dyDescent="0.25">
      <c r="A472" s="38"/>
      <c r="B472" s="102" t="s">
        <v>83</v>
      </c>
      <c r="C472" s="17"/>
      <c r="D472" s="17"/>
      <c r="E472" s="173"/>
      <c r="F472" s="173"/>
      <c r="G472" s="173"/>
      <c r="H472" s="173"/>
      <c r="I472" s="22"/>
    </row>
    <row r="473" spans="1:9" ht="18.75" customHeight="1" x14ac:dyDescent="0.25">
      <c r="A473" s="38"/>
      <c r="B473" s="152" t="s">
        <v>91</v>
      </c>
      <c r="C473" s="153"/>
      <c r="D473" s="11">
        <f>'Input &amp; Process'!D369</f>
        <v>1.4999999999999999E-2</v>
      </c>
      <c r="E473" s="172">
        <f>'Input &amp; Process'!E369</f>
        <v>95000</v>
      </c>
      <c r="F473" s="173">
        <f>'Input &amp; Process'!F369</f>
        <v>0</v>
      </c>
      <c r="G473" s="174">
        <f>'Input &amp; Process'!G369</f>
        <v>1425</v>
      </c>
      <c r="H473" s="174">
        <f>'Input &amp; Process'!H369</f>
        <v>0</v>
      </c>
      <c r="I473" s="22"/>
    </row>
    <row r="474" spans="1:9" ht="18.75" customHeight="1" x14ac:dyDescent="0.25">
      <c r="A474" s="38"/>
      <c r="B474" s="152" t="s">
        <v>92</v>
      </c>
      <c r="C474" s="153"/>
      <c r="D474" s="11">
        <f>'Input &amp; Process'!D370</f>
        <v>0.15</v>
      </c>
      <c r="E474" s="172">
        <f>'Input &amp; Process'!E370</f>
        <v>110000</v>
      </c>
      <c r="F474" s="173">
        <f>'Input &amp; Process'!F370</f>
        <v>0</v>
      </c>
      <c r="G474" s="174">
        <f>'Input &amp; Process'!G370</f>
        <v>16500</v>
      </c>
      <c r="H474" s="174">
        <f>'Input &amp; Process'!H370</f>
        <v>0</v>
      </c>
      <c r="I474" s="22"/>
    </row>
    <row r="475" spans="1:9" ht="18.75" customHeight="1" x14ac:dyDescent="0.25">
      <c r="A475" s="38"/>
      <c r="B475" s="152" t="s">
        <v>93</v>
      </c>
      <c r="C475" s="153"/>
      <c r="D475" s="11">
        <f>'Input &amp; Process'!D371</f>
        <v>1.4999999999999999E-2</v>
      </c>
      <c r="E475" s="172">
        <f>'Input &amp; Process'!E371</f>
        <v>115000</v>
      </c>
      <c r="F475" s="173">
        <f>'Input &amp; Process'!F371</f>
        <v>0</v>
      </c>
      <c r="G475" s="174">
        <f>'Input &amp; Process'!G371</f>
        <v>1725</v>
      </c>
      <c r="H475" s="174">
        <f>'Input &amp; Process'!H371</f>
        <v>0</v>
      </c>
      <c r="I475" s="22"/>
    </row>
    <row r="476" spans="1:9" ht="18.75" customHeight="1" x14ac:dyDescent="0.25">
      <c r="A476" s="38"/>
      <c r="B476" s="152" t="s">
        <v>94</v>
      </c>
      <c r="C476" s="153"/>
      <c r="D476" s="11">
        <f>'Input &amp; Process'!D372</f>
        <v>8.0000000000000004E-4</v>
      </c>
      <c r="E476" s="172">
        <f>'Input &amp; Process'!E372</f>
        <v>140000</v>
      </c>
      <c r="F476" s="173">
        <f>'Input &amp; Process'!F372</f>
        <v>0</v>
      </c>
      <c r="G476" s="174">
        <f>'Input &amp; Process'!G372</f>
        <v>112</v>
      </c>
      <c r="H476" s="174">
        <f>'Input &amp; Process'!H372</f>
        <v>0</v>
      </c>
      <c r="I476" s="22"/>
    </row>
    <row r="477" spans="1:9" ht="18.75" customHeight="1" x14ac:dyDescent="0.25">
      <c r="A477" s="38"/>
      <c r="B477" s="148" t="s">
        <v>85</v>
      </c>
      <c r="C477" s="148"/>
      <c r="D477" s="148"/>
      <c r="E477" s="148"/>
      <c r="F477" s="148"/>
      <c r="G477" s="149">
        <f>'Input &amp; Process'!G373</f>
        <v>19762</v>
      </c>
      <c r="H477" s="149">
        <f>'Input &amp; Process'!H373</f>
        <v>0</v>
      </c>
      <c r="I477" s="22"/>
    </row>
    <row r="478" spans="1:9" ht="18.75" customHeight="1" x14ac:dyDescent="0.25">
      <c r="A478" s="38"/>
      <c r="B478" s="139"/>
      <c r="C478" s="18"/>
      <c r="D478" s="18"/>
      <c r="E478" s="18"/>
      <c r="F478" s="18"/>
      <c r="G478" s="19"/>
      <c r="H478" s="20"/>
      <c r="I478" s="22"/>
    </row>
    <row r="479" spans="1:9" ht="18.75" customHeight="1" x14ac:dyDescent="0.25">
      <c r="A479" s="38"/>
      <c r="B479" s="102" t="s">
        <v>86</v>
      </c>
      <c r="C479" s="17"/>
      <c r="D479" s="17"/>
      <c r="E479" s="173"/>
      <c r="F479" s="173"/>
      <c r="G479" s="174"/>
      <c r="H479" s="174"/>
      <c r="I479" s="22"/>
    </row>
    <row r="480" spans="1:9" ht="18.75" customHeight="1" x14ac:dyDescent="0.25">
      <c r="A480" s="38"/>
      <c r="B480" s="152" t="s">
        <v>98</v>
      </c>
      <c r="C480" s="153"/>
      <c r="D480" s="11">
        <f>'Input &amp; Process'!D376</f>
        <v>1</v>
      </c>
      <c r="E480" s="172">
        <f>'Input &amp; Process'!E376</f>
        <v>35000</v>
      </c>
      <c r="F480" s="173">
        <f>'Input &amp; Process'!F376</f>
        <v>0</v>
      </c>
      <c r="G480" s="174">
        <f>'Input &amp; Process'!G376</f>
        <v>35000</v>
      </c>
      <c r="H480" s="174">
        <f>'Input &amp; Process'!H376</f>
        <v>0</v>
      </c>
      <c r="I480" s="22"/>
    </row>
    <row r="481" spans="1:9" ht="18.75" customHeight="1" x14ac:dyDescent="0.25">
      <c r="A481" s="38"/>
      <c r="B481" s="152"/>
      <c r="C481" s="153"/>
      <c r="D481" s="11"/>
      <c r="E481" s="172"/>
      <c r="F481" s="173"/>
      <c r="G481" s="174"/>
      <c r="H481" s="174"/>
      <c r="I481" s="22"/>
    </row>
    <row r="482" spans="1:9" ht="18.75" customHeight="1" x14ac:dyDescent="0.25">
      <c r="A482" s="38"/>
      <c r="B482" s="152"/>
      <c r="C482" s="153"/>
      <c r="D482" s="11"/>
      <c r="E482" s="172"/>
      <c r="F482" s="173"/>
      <c r="G482" s="174"/>
      <c r="H482" s="174"/>
      <c r="I482" s="22"/>
    </row>
    <row r="483" spans="1:9" ht="18.75" customHeight="1" x14ac:dyDescent="0.25">
      <c r="A483" s="38"/>
      <c r="B483" s="152"/>
      <c r="C483" s="153"/>
      <c r="D483" s="11"/>
      <c r="E483" s="172"/>
      <c r="F483" s="173"/>
      <c r="G483" s="174"/>
      <c r="H483" s="174"/>
      <c r="I483" s="22"/>
    </row>
    <row r="484" spans="1:9" ht="18.75" customHeight="1" x14ac:dyDescent="0.25">
      <c r="A484" s="38"/>
      <c r="B484" s="148" t="s">
        <v>227</v>
      </c>
      <c r="C484" s="148"/>
      <c r="D484" s="148"/>
      <c r="E484" s="148"/>
      <c r="F484" s="148"/>
      <c r="G484" s="149">
        <f>'Input &amp; Process'!G380</f>
        <v>35000</v>
      </c>
      <c r="H484" s="149">
        <f>'Input &amp; Process'!H380</f>
        <v>0</v>
      </c>
      <c r="I484" s="22"/>
    </row>
    <row r="485" spans="1:9" ht="18.75" customHeight="1" x14ac:dyDescent="0.25">
      <c r="A485" s="38"/>
      <c r="B485" s="139"/>
      <c r="C485" s="18"/>
      <c r="D485" s="18"/>
      <c r="E485" s="18"/>
      <c r="F485" s="18"/>
      <c r="G485" s="19"/>
      <c r="H485" s="20"/>
      <c r="I485" s="22"/>
    </row>
    <row r="486" spans="1:9" ht="18.75" customHeight="1" x14ac:dyDescent="0.25">
      <c r="A486" s="38"/>
      <c r="B486" s="209" t="s">
        <v>90</v>
      </c>
      <c r="C486" s="209"/>
      <c r="D486" s="209"/>
      <c r="E486" s="209"/>
      <c r="F486" s="209"/>
      <c r="G486" s="171">
        <f>(1+$H$29/100)*(1+$H$30/100)*(G477+G484)</f>
        <v>125952.59999999999</v>
      </c>
      <c r="H486" s="171"/>
      <c r="I486" s="22"/>
    </row>
    <row r="487" spans="1:9" ht="18.75" customHeight="1" x14ac:dyDescent="0.25">
      <c r="A487" s="38"/>
      <c r="B487" s="157" t="s">
        <v>241</v>
      </c>
      <c r="C487" s="157"/>
      <c r="D487" s="157"/>
      <c r="E487" s="157"/>
      <c r="F487" s="157"/>
      <c r="G487" s="158">
        <f>ROUNDUP(H224*G486/10000,0)*10000</f>
        <v>130000</v>
      </c>
      <c r="H487" s="158"/>
      <c r="I487" s="22"/>
    </row>
    <row r="488" spans="1:9" ht="18.75" customHeight="1" x14ac:dyDescent="0.25">
      <c r="A488" s="38"/>
      <c r="B488" s="34"/>
      <c r="C488" s="22"/>
      <c r="D488" s="22"/>
      <c r="E488" s="22"/>
      <c r="F488" s="22"/>
      <c r="G488" s="35"/>
      <c r="H488" s="22"/>
      <c r="I488" s="22"/>
    </row>
    <row r="489" spans="1:9" ht="18.75" customHeight="1" x14ac:dyDescent="0.25">
      <c r="A489" s="214" t="s">
        <v>224</v>
      </c>
      <c r="B489" s="30" t="s">
        <v>145</v>
      </c>
      <c r="C489" s="31"/>
      <c r="D489" s="31"/>
      <c r="E489" s="31"/>
      <c r="F489" s="31"/>
      <c r="G489" s="32"/>
      <c r="H489" s="31"/>
      <c r="I489" s="31"/>
    </row>
    <row r="490" spans="1:9" ht="18.75" customHeight="1" x14ac:dyDescent="0.25">
      <c r="A490" s="218"/>
      <c r="B490" s="161" t="s">
        <v>80</v>
      </c>
      <c r="C490" s="161"/>
      <c r="D490" s="137" t="s">
        <v>84</v>
      </c>
      <c r="E490" s="161" t="s">
        <v>81</v>
      </c>
      <c r="F490" s="161"/>
      <c r="G490" s="161" t="s">
        <v>82</v>
      </c>
      <c r="H490" s="161"/>
      <c r="I490" s="109"/>
    </row>
    <row r="491" spans="1:9" ht="18.75" customHeight="1" x14ac:dyDescent="0.25">
      <c r="A491" s="38"/>
      <c r="B491" s="102" t="s">
        <v>83</v>
      </c>
      <c r="C491" s="17"/>
      <c r="D491" s="17"/>
      <c r="E491" s="173"/>
      <c r="F491" s="173"/>
      <c r="G491" s="173"/>
      <c r="H491" s="173"/>
      <c r="I491" s="22"/>
    </row>
    <row r="492" spans="1:9" ht="18.75" customHeight="1" x14ac:dyDescent="0.25">
      <c r="A492" s="38"/>
      <c r="B492" s="152" t="s">
        <v>91</v>
      </c>
      <c r="C492" s="153"/>
      <c r="D492" s="11">
        <f>'Input &amp; Process'!D388</f>
        <v>1.4999999999999999E-2</v>
      </c>
      <c r="E492" s="172">
        <f>'Input &amp; Process'!E388</f>
        <v>95000</v>
      </c>
      <c r="F492" s="173">
        <f>'Input &amp; Process'!F388</f>
        <v>0</v>
      </c>
      <c r="G492" s="174">
        <f>'Input &amp; Process'!G388</f>
        <v>1425</v>
      </c>
      <c r="H492" s="174">
        <f>'Input &amp; Process'!H388</f>
        <v>0</v>
      </c>
      <c r="I492" s="22"/>
    </row>
    <row r="493" spans="1:9" ht="18.75" customHeight="1" x14ac:dyDescent="0.25">
      <c r="A493" s="38"/>
      <c r="B493" s="152" t="s">
        <v>92</v>
      </c>
      <c r="C493" s="153"/>
      <c r="D493" s="11">
        <f>'Input &amp; Process'!D389</f>
        <v>0.15</v>
      </c>
      <c r="E493" s="172">
        <f>'Input &amp; Process'!E389</f>
        <v>110000</v>
      </c>
      <c r="F493" s="173">
        <f>'Input &amp; Process'!F389</f>
        <v>0</v>
      </c>
      <c r="G493" s="174">
        <f>'Input &amp; Process'!G389</f>
        <v>16500</v>
      </c>
      <c r="H493" s="174">
        <f>'Input &amp; Process'!H389</f>
        <v>0</v>
      </c>
      <c r="I493" s="22"/>
    </row>
    <row r="494" spans="1:9" ht="18.75" customHeight="1" x14ac:dyDescent="0.25">
      <c r="A494" s="38"/>
      <c r="B494" s="152" t="s">
        <v>93</v>
      </c>
      <c r="C494" s="153"/>
      <c r="D494" s="11">
        <f>'Input &amp; Process'!D390</f>
        <v>1.4999999999999999E-2</v>
      </c>
      <c r="E494" s="172">
        <f>'Input &amp; Process'!E390</f>
        <v>115000</v>
      </c>
      <c r="F494" s="173">
        <f>'Input &amp; Process'!F390</f>
        <v>0</v>
      </c>
      <c r="G494" s="174">
        <f>'Input &amp; Process'!G390</f>
        <v>1725</v>
      </c>
      <c r="H494" s="174">
        <f>'Input &amp; Process'!H390</f>
        <v>0</v>
      </c>
      <c r="I494" s="22"/>
    </row>
    <row r="495" spans="1:9" ht="18.75" customHeight="1" x14ac:dyDescent="0.25">
      <c r="A495" s="38"/>
      <c r="B495" s="152" t="s">
        <v>94</v>
      </c>
      <c r="C495" s="153"/>
      <c r="D495" s="11">
        <f>'Input &amp; Process'!D391</f>
        <v>8.0000000000000004E-4</v>
      </c>
      <c r="E495" s="172">
        <f>'Input &amp; Process'!E391</f>
        <v>140000</v>
      </c>
      <c r="F495" s="173">
        <f>'Input &amp; Process'!F391</f>
        <v>0</v>
      </c>
      <c r="G495" s="174">
        <f>'Input &amp; Process'!G391</f>
        <v>112</v>
      </c>
      <c r="H495" s="174">
        <f>'Input &amp; Process'!H391</f>
        <v>0</v>
      </c>
      <c r="I495" s="22"/>
    </row>
    <row r="496" spans="1:9" ht="18.75" customHeight="1" x14ac:dyDescent="0.25">
      <c r="A496" s="38"/>
      <c r="B496" s="148" t="s">
        <v>85</v>
      </c>
      <c r="C496" s="148"/>
      <c r="D496" s="148"/>
      <c r="E496" s="148"/>
      <c r="F496" s="148"/>
      <c r="G496" s="149">
        <f>'Input &amp; Process'!G392</f>
        <v>19762</v>
      </c>
      <c r="H496" s="149">
        <f>'Input &amp; Process'!H392</f>
        <v>0</v>
      </c>
      <c r="I496" s="22"/>
    </row>
    <row r="497" spans="1:9" ht="18.75" customHeight="1" x14ac:dyDescent="0.25">
      <c r="A497" s="38"/>
      <c r="B497" s="139"/>
      <c r="C497" s="18"/>
      <c r="D497" s="18"/>
      <c r="E497" s="18"/>
      <c r="F497" s="18"/>
      <c r="G497" s="19"/>
      <c r="H497" s="20"/>
      <c r="I497" s="22"/>
    </row>
    <row r="498" spans="1:9" ht="18.75" customHeight="1" x14ac:dyDescent="0.25">
      <c r="A498" s="38"/>
      <c r="B498" s="102" t="s">
        <v>86</v>
      </c>
      <c r="C498" s="17"/>
      <c r="D498" s="17"/>
      <c r="E498" s="173"/>
      <c r="F498" s="173"/>
      <c r="G498" s="174"/>
      <c r="H498" s="174"/>
      <c r="I498" s="22"/>
    </row>
    <row r="499" spans="1:9" ht="18.75" customHeight="1" x14ac:dyDescent="0.25">
      <c r="A499" s="38"/>
      <c r="B499" s="152" t="s">
        <v>99</v>
      </c>
      <c r="C499" s="153"/>
      <c r="D499" s="11">
        <f>'Input &amp; Process'!D395</f>
        <v>1</v>
      </c>
      <c r="E499" s="172">
        <f>'Input &amp; Process'!E395</f>
        <v>25000</v>
      </c>
      <c r="F499" s="173">
        <f>'Input &amp; Process'!F395</f>
        <v>0</v>
      </c>
      <c r="G499" s="174">
        <f>'Input &amp; Process'!G395</f>
        <v>25000</v>
      </c>
      <c r="H499" s="174">
        <f>'Input &amp; Process'!H395</f>
        <v>0</v>
      </c>
      <c r="I499" s="22"/>
    </row>
    <row r="500" spans="1:9" ht="18.75" customHeight="1" x14ac:dyDescent="0.25">
      <c r="A500" s="38"/>
      <c r="B500" s="152"/>
      <c r="C500" s="153"/>
      <c r="D500" s="11"/>
      <c r="E500" s="172"/>
      <c r="F500" s="173"/>
      <c r="G500" s="174"/>
      <c r="H500" s="174"/>
      <c r="I500" s="22"/>
    </row>
    <row r="501" spans="1:9" ht="18.75" customHeight="1" x14ac:dyDescent="0.25">
      <c r="A501" s="38"/>
      <c r="B501" s="152"/>
      <c r="C501" s="153"/>
      <c r="D501" s="11"/>
      <c r="E501" s="172"/>
      <c r="F501" s="173"/>
      <c r="G501" s="174"/>
      <c r="H501" s="174"/>
      <c r="I501" s="22"/>
    </row>
    <row r="502" spans="1:9" ht="18.75" customHeight="1" x14ac:dyDescent="0.25">
      <c r="A502" s="38"/>
      <c r="B502" s="152"/>
      <c r="C502" s="153"/>
      <c r="D502" s="11"/>
      <c r="E502" s="172"/>
      <c r="F502" s="173"/>
      <c r="G502" s="174"/>
      <c r="H502" s="174"/>
      <c r="I502" s="22"/>
    </row>
    <row r="503" spans="1:9" ht="18.75" customHeight="1" x14ac:dyDescent="0.25">
      <c r="A503" s="38"/>
      <c r="B503" s="148" t="s">
        <v>227</v>
      </c>
      <c r="C503" s="148"/>
      <c r="D503" s="148"/>
      <c r="E503" s="148"/>
      <c r="F503" s="148"/>
      <c r="G503" s="149">
        <f>'Input &amp; Process'!G399</f>
        <v>25000</v>
      </c>
      <c r="H503" s="149">
        <f>'Input &amp; Process'!H399</f>
        <v>0</v>
      </c>
      <c r="I503" s="22"/>
    </row>
    <row r="504" spans="1:9" ht="18.75" customHeight="1" x14ac:dyDescent="0.25">
      <c r="A504" s="38"/>
      <c r="B504" s="139"/>
      <c r="C504" s="18"/>
      <c r="D504" s="18"/>
      <c r="E504" s="18"/>
      <c r="F504" s="18"/>
      <c r="G504" s="19"/>
      <c r="H504" s="20"/>
      <c r="I504" s="22"/>
    </row>
    <row r="505" spans="1:9" ht="18.75" customHeight="1" x14ac:dyDescent="0.25">
      <c r="A505" s="38"/>
      <c r="B505" s="209" t="s">
        <v>90</v>
      </c>
      <c r="C505" s="209"/>
      <c r="D505" s="209"/>
      <c r="E505" s="209"/>
      <c r="F505" s="209"/>
      <c r="G505" s="171">
        <f>'Input &amp; Process'!G401</f>
        <v>53412.256500000003</v>
      </c>
      <c r="H505" s="171">
        <f>'Input &amp; Process'!H401</f>
        <v>0</v>
      </c>
      <c r="I505" s="22"/>
    </row>
    <row r="506" spans="1:9" ht="18.75" customHeight="1" x14ac:dyDescent="0.25">
      <c r="A506" s="38"/>
      <c r="B506" s="157" t="s">
        <v>242</v>
      </c>
      <c r="C506" s="157"/>
      <c r="D506" s="157"/>
      <c r="E506" s="157"/>
      <c r="F506" s="157"/>
      <c r="G506" s="158">
        <f>'Input &amp; Process'!G402</f>
        <v>110000</v>
      </c>
      <c r="H506" s="158">
        <f>'Input &amp; Process'!H402</f>
        <v>0</v>
      </c>
      <c r="I506" s="22"/>
    </row>
    <row r="507" spans="1:9" ht="18.75" customHeight="1" x14ac:dyDescent="0.25">
      <c r="A507" s="38"/>
      <c r="B507" s="34"/>
      <c r="C507" s="22"/>
      <c r="D507" s="22"/>
      <c r="E507" s="22"/>
      <c r="F507" s="22"/>
      <c r="G507" s="35"/>
      <c r="H507" s="22"/>
      <c r="I507" s="22"/>
    </row>
    <row r="508" spans="1:9" ht="18.75" customHeight="1" x14ac:dyDescent="0.25">
      <c r="A508" s="214" t="s">
        <v>225</v>
      </c>
      <c r="B508" s="30" t="s">
        <v>102</v>
      </c>
      <c r="C508" s="31"/>
      <c r="D508" s="31"/>
      <c r="E508" s="31"/>
      <c r="F508" s="31"/>
      <c r="G508" s="32"/>
      <c r="H508" s="31"/>
      <c r="I508" s="31"/>
    </row>
    <row r="509" spans="1:9" ht="18.75" customHeight="1" x14ac:dyDescent="0.25">
      <c r="A509" s="218"/>
      <c r="B509" s="161" t="s">
        <v>80</v>
      </c>
      <c r="C509" s="161"/>
      <c r="D509" s="137" t="s">
        <v>84</v>
      </c>
      <c r="E509" s="161" t="s">
        <v>81</v>
      </c>
      <c r="F509" s="161"/>
      <c r="G509" s="161" t="s">
        <v>82</v>
      </c>
      <c r="H509" s="161"/>
      <c r="I509" s="109"/>
    </row>
    <row r="510" spans="1:9" ht="18.75" customHeight="1" x14ac:dyDescent="0.25">
      <c r="A510" s="38"/>
      <c r="B510" s="102" t="s">
        <v>83</v>
      </c>
      <c r="C510" s="17"/>
      <c r="D510" s="17"/>
      <c r="E510" s="173"/>
      <c r="F510" s="173"/>
      <c r="G510" s="173"/>
      <c r="H510" s="173"/>
      <c r="I510" s="22"/>
    </row>
    <row r="511" spans="1:9" ht="18.75" customHeight="1" x14ac:dyDescent="0.25">
      <c r="A511" s="38"/>
      <c r="B511" s="152" t="s">
        <v>91</v>
      </c>
      <c r="C511" s="153"/>
      <c r="D511" s="11">
        <f>'Input &amp; Process'!D407</f>
        <v>0.16</v>
      </c>
      <c r="E511" s="172">
        <f>'Input &amp; Process'!E407</f>
        <v>95000</v>
      </c>
      <c r="F511" s="173">
        <f>'Input &amp; Process'!F407</f>
        <v>0</v>
      </c>
      <c r="G511" s="174">
        <f>'Input &amp; Process'!G407</f>
        <v>15200</v>
      </c>
      <c r="H511" s="174">
        <f>'Input &amp; Process'!H407</f>
        <v>0</v>
      </c>
      <c r="I511" s="22"/>
    </row>
    <row r="512" spans="1:9" ht="18.75" customHeight="1" x14ac:dyDescent="0.25">
      <c r="A512" s="38"/>
      <c r="B512" s="152" t="s">
        <v>92</v>
      </c>
      <c r="C512" s="153"/>
      <c r="D512" s="11">
        <f>'Input &amp; Process'!D408</f>
        <v>7.4999999999999997E-2</v>
      </c>
      <c r="E512" s="172">
        <f>'Input &amp; Process'!E408</f>
        <v>110000</v>
      </c>
      <c r="F512" s="173">
        <f>'Input &amp; Process'!F408</f>
        <v>0</v>
      </c>
      <c r="G512" s="174">
        <f>'Input &amp; Process'!G408</f>
        <v>8250</v>
      </c>
      <c r="H512" s="174">
        <f>'Input &amp; Process'!H408</f>
        <v>0</v>
      </c>
      <c r="I512" s="22"/>
    </row>
    <row r="513" spans="1:9" ht="18.75" customHeight="1" x14ac:dyDescent="0.25">
      <c r="A513" s="38"/>
      <c r="B513" s="152" t="s">
        <v>93</v>
      </c>
      <c r="C513" s="153"/>
      <c r="D513" s="11">
        <f>'Input &amp; Process'!D409</f>
        <v>1.6E-2</v>
      </c>
      <c r="E513" s="172">
        <f>'Input &amp; Process'!E409</f>
        <v>115000</v>
      </c>
      <c r="F513" s="173">
        <f>'Input &amp; Process'!F409</f>
        <v>0</v>
      </c>
      <c r="G513" s="174">
        <f>'Input &amp; Process'!G409</f>
        <v>1840</v>
      </c>
      <c r="H513" s="174">
        <f>'Input &amp; Process'!H409</f>
        <v>0</v>
      </c>
      <c r="I513" s="22"/>
    </row>
    <row r="514" spans="1:9" ht="18.75" customHeight="1" x14ac:dyDescent="0.25">
      <c r="A514" s="38"/>
      <c r="B514" s="152" t="s">
        <v>94</v>
      </c>
      <c r="C514" s="153"/>
      <c r="D514" s="11">
        <f>'Input &amp; Process'!D410</f>
        <v>3.0000000000000001E-3</v>
      </c>
      <c r="E514" s="172">
        <f>'Input &amp; Process'!E410</f>
        <v>140000</v>
      </c>
      <c r="F514" s="173">
        <f>'Input &amp; Process'!F410</f>
        <v>0</v>
      </c>
      <c r="G514" s="174">
        <f>'Input &amp; Process'!G410</f>
        <v>420</v>
      </c>
      <c r="H514" s="174">
        <f>'Input &amp; Process'!H410</f>
        <v>0</v>
      </c>
      <c r="I514" s="22"/>
    </row>
    <row r="515" spans="1:9" ht="18.75" customHeight="1" x14ac:dyDescent="0.25">
      <c r="A515" s="38"/>
      <c r="B515" s="148" t="s">
        <v>85</v>
      </c>
      <c r="C515" s="148"/>
      <c r="D515" s="148"/>
      <c r="E515" s="148"/>
      <c r="F515" s="148"/>
      <c r="G515" s="149">
        <f>'Input &amp; Process'!G411</f>
        <v>25710</v>
      </c>
      <c r="H515" s="149">
        <f>'Input &amp; Process'!H411</f>
        <v>0</v>
      </c>
      <c r="I515" s="22"/>
    </row>
    <row r="516" spans="1:9" ht="18.75" customHeight="1" x14ac:dyDescent="0.25">
      <c r="A516" s="38"/>
      <c r="B516" s="139"/>
      <c r="C516" s="18"/>
      <c r="D516" s="18"/>
      <c r="E516" s="18"/>
      <c r="F516" s="18"/>
      <c r="G516" s="19"/>
      <c r="H516" s="20"/>
      <c r="I516" s="22"/>
    </row>
    <row r="517" spans="1:9" ht="18.75" customHeight="1" x14ac:dyDescent="0.25">
      <c r="A517" s="38"/>
      <c r="B517" s="102" t="s">
        <v>86</v>
      </c>
      <c r="C517" s="17"/>
      <c r="D517" s="17"/>
      <c r="E517" s="173"/>
      <c r="F517" s="173"/>
      <c r="G517" s="174"/>
      <c r="H517" s="174"/>
      <c r="I517" s="22"/>
    </row>
    <row r="518" spans="1:9" ht="18.75" customHeight="1" x14ac:dyDescent="0.25">
      <c r="A518" s="38"/>
      <c r="B518" s="152" t="s">
        <v>104</v>
      </c>
      <c r="C518" s="153"/>
      <c r="D518" s="11">
        <f>'Input &amp; Process'!D414</f>
        <v>0.15</v>
      </c>
      <c r="E518" s="172">
        <f>'Input &amp; Process'!E414</f>
        <v>50000</v>
      </c>
      <c r="F518" s="173">
        <f>'Input &amp; Process'!F414</f>
        <v>0</v>
      </c>
      <c r="G518" s="174">
        <f>'Input &amp; Process'!G414</f>
        <v>7500</v>
      </c>
      <c r="H518" s="174">
        <f>'Input &amp; Process'!H414</f>
        <v>0</v>
      </c>
      <c r="I518" s="22"/>
    </row>
    <row r="519" spans="1:9" ht="18.75" customHeight="1" x14ac:dyDescent="0.25">
      <c r="A519" s="38"/>
      <c r="B519" s="152" t="s">
        <v>105</v>
      </c>
      <c r="C519" s="153"/>
      <c r="D519" s="11">
        <f>'Input &amp; Process'!D415</f>
        <v>0.372</v>
      </c>
      <c r="E519" s="172">
        <f>'Input &amp; Process'!E415</f>
        <v>67000</v>
      </c>
      <c r="F519" s="173">
        <f>'Input &amp; Process'!F415</f>
        <v>0</v>
      </c>
      <c r="G519" s="174">
        <f>'Input &amp; Process'!G415</f>
        <v>24924</v>
      </c>
      <c r="H519" s="174">
        <f>'Input &amp; Process'!H415</f>
        <v>0</v>
      </c>
      <c r="I519" s="22"/>
    </row>
    <row r="520" spans="1:9" ht="18.75" customHeight="1" x14ac:dyDescent="0.25">
      <c r="A520" s="38"/>
      <c r="B520" s="152" t="s">
        <v>110</v>
      </c>
      <c r="C520" s="153"/>
      <c r="D520" s="11">
        <f>'Input &amp; Process'!D416</f>
        <v>2</v>
      </c>
      <c r="E520" s="172">
        <f>'Input &amp; Process'!E416</f>
        <v>5700</v>
      </c>
      <c r="F520" s="173">
        <f>'Input &amp; Process'!F416</f>
        <v>0</v>
      </c>
      <c r="G520" s="174">
        <f>'Input &amp; Process'!G416</f>
        <v>11400</v>
      </c>
      <c r="H520" s="174">
        <f>'Input &amp; Process'!H416</f>
        <v>0</v>
      </c>
      <c r="I520" s="22"/>
    </row>
    <row r="521" spans="1:9" ht="18.75" customHeight="1" x14ac:dyDescent="0.25">
      <c r="A521" s="38"/>
      <c r="B521" s="152"/>
      <c r="C521" s="153"/>
      <c r="D521" s="11"/>
      <c r="E521" s="172"/>
      <c r="F521" s="173"/>
      <c r="G521" s="174"/>
      <c r="H521" s="174"/>
      <c r="I521" s="22"/>
    </row>
    <row r="522" spans="1:9" ht="18.75" customHeight="1" x14ac:dyDescent="0.25">
      <c r="A522" s="38"/>
      <c r="B522" s="148" t="s">
        <v>227</v>
      </c>
      <c r="C522" s="148"/>
      <c r="D522" s="148"/>
      <c r="E522" s="148"/>
      <c r="F522" s="148"/>
      <c r="G522" s="149">
        <f>'Input &amp; Process'!G418</f>
        <v>43824</v>
      </c>
      <c r="H522" s="149">
        <f>'Input &amp; Process'!H418</f>
        <v>0</v>
      </c>
      <c r="I522" s="22"/>
    </row>
    <row r="523" spans="1:9" ht="18.75" customHeight="1" x14ac:dyDescent="0.25">
      <c r="A523" s="38"/>
      <c r="B523" s="139"/>
      <c r="C523" s="18"/>
      <c r="D523" s="18"/>
      <c r="E523" s="18"/>
      <c r="F523" s="18"/>
      <c r="G523" s="19"/>
      <c r="H523" s="20"/>
      <c r="I523" s="22"/>
    </row>
    <row r="524" spans="1:9" ht="18.75" customHeight="1" x14ac:dyDescent="0.25">
      <c r="A524" s="38"/>
      <c r="B524" s="209" t="s">
        <v>90</v>
      </c>
      <c r="C524" s="209"/>
      <c r="D524" s="209"/>
      <c r="E524" s="209"/>
      <c r="F524" s="209"/>
      <c r="G524" s="171">
        <f>(1+$H$29/100)*(1+$H$30/100)*(G515+G522)</f>
        <v>159928.19999999998</v>
      </c>
      <c r="H524" s="171"/>
      <c r="I524" s="22"/>
    </row>
    <row r="525" spans="1:9" ht="18.75" customHeight="1" x14ac:dyDescent="0.25">
      <c r="A525" s="38"/>
      <c r="B525" s="157" t="s">
        <v>243</v>
      </c>
      <c r="C525" s="157"/>
      <c r="D525" s="157"/>
      <c r="E525" s="157"/>
      <c r="F525" s="157"/>
      <c r="G525" s="158">
        <f>ROUNDUP(2*H225*G524/10000,0)*10000</f>
        <v>240000</v>
      </c>
      <c r="H525" s="158"/>
      <c r="I525" s="22"/>
    </row>
    <row r="526" spans="1:9" ht="18.75" customHeight="1" x14ac:dyDescent="0.25">
      <c r="A526" s="38"/>
      <c r="B526" s="34"/>
      <c r="C526" s="22"/>
      <c r="D526" s="22"/>
      <c r="E526" s="22"/>
      <c r="F526" s="22"/>
      <c r="G526" s="35"/>
      <c r="H526" s="22"/>
      <c r="I526" s="22"/>
    </row>
    <row r="527" spans="1:9" ht="18.75" customHeight="1" x14ac:dyDescent="0.25">
      <c r="A527" s="136" t="s">
        <v>226</v>
      </c>
      <c r="B527" s="212" t="s">
        <v>201</v>
      </c>
      <c r="C527" s="22"/>
      <c r="D527" s="22"/>
      <c r="E527" s="22"/>
      <c r="F527" s="22"/>
      <c r="G527" s="35"/>
      <c r="H527" s="22"/>
      <c r="I527" s="22"/>
    </row>
    <row r="528" spans="1:9" ht="18.75" customHeight="1" x14ac:dyDescent="0.25">
      <c r="A528" s="136"/>
      <c r="B528" s="161" t="s">
        <v>80</v>
      </c>
      <c r="C528" s="161"/>
      <c r="D528" s="137" t="s">
        <v>84</v>
      </c>
      <c r="E528" s="161" t="s">
        <v>81</v>
      </c>
      <c r="F528" s="161"/>
      <c r="G528" s="161" t="s">
        <v>82</v>
      </c>
      <c r="H528" s="161"/>
      <c r="I528" s="22"/>
    </row>
    <row r="529" spans="1:9" ht="18.75" customHeight="1" x14ac:dyDescent="0.25">
      <c r="A529" s="38"/>
      <c r="B529" s="102" t="s">
        <v>83</v>
      </c>
      <c r="C529" s="17"/>
      <c r="D529" s="17"/>
      <c r="E529" s="150"/>
      <c r="F529" s="150"/>
      <c r="G529" s="150"/>
      <c r="H529" s="150"/>
      <c r="I529" s="22"/>
    </row>
    <row r="530" spans="1:9" ht="18.75" customHeight="1" x14ac:dyDescent="0.25">
      <c r="A530" s="38"/>
      <c r="B530" s="152" t="s">
        <v>91</v>
      </c>
      <c r="C530" s="153"/>
      <c r="D530" s="11">
        <f>'Input &amp; Process'!D426</f>
        <v>0.16</v>
      </c>
      <c r="E530" s="154">
        <f>'Input &amp; Process'!E426</f>
        <v>95000</v>
      </c>
      <c r="F530" s="150">
        <f>'Input &amp; Process'!F426</f>
        <v>0</v>
      </c>
      <c r="G530" s="151">
        <f>'Input &amp; Process'!G426</f>
        <v>15200</v>
      </c>
      <c r="H530" s="151">
        <f>'Input &amp; Process'!H426</f>
        <v>0</v>
      </c>
      <c r="I530" s="22"/>
    </row>
    <row r="531" spans="1:9" ht="18.75" customHeight="1" x14ac:dyDescent="0.25">
      <c r="A531" s="38"/>
      <c r="B531" s="152" t="s">
        <v>92</v>
      </c>
      <c r="C531" s="153"/>
      <c r="D531" s="11">
        <f>'Input &amp; Process'!D427</f>
        <v>7.4999999999999997E-2</v>
      </c>
      <c r="E531" s="154">
        <f>'Input &amp; Process'!E427</f>
        <v>110000</v>
      </c>
      <c r="F531" s="150">
        <f>'Input &amp; Process'!F427</f>
        <v>0</v>
      </c>
      <c r="G531" s="151">
        <f>'Input &amp; Process'!G427</f>
        <v>8250</v>
      </c>
      <c r="H531" s="151">
        <f>'Input &amp; Process'!H427</f>
        <v>0</v>
      </c>
      <c r="I531" s="22"/>
    </row>
    <row r="532" spans="1:9" ht="18.75" customHeight="1" x14ac:dyDescent="0.25">
      <c r="A532" s="38"/>
      <c r="B532" s="152" t="s">
        <v>93</v>
      </c>
      <c r="C532" s="153"/>
      <c r="D532" s="11">
        <f>'Input &amp; Process'!D428</f>
        <v>1.6E-2</v>
      </c>
      <c r="E532" s="154">
        <f>'Input &amp; Process'!E428</f>
        <v>115000</v>
      </c>
      <c r="F532" s="150">
        <f>'Input &amp; Process'!F428</f>
        <v>0</v>
      </c>
      <c r="G532" s="151">
        <f>'Input &amp; Process'!G428</f>
        <v>1840</v>
      </c>
      <c r="H532" s="151">
        <f>'Input &amp; Process'!H428</f>
        <v>0</v>
      </c>
      <c r="I532" s="22"/>
    </row>
    <row r="533" spans="1:9" ht="18.75" customHeight="1" x14ac:dyDescent="0.25">
      <c r="A533" s="38"/>
      <c r="B533" s="152" t="s">
        <v>94</v>
      </c>
      <c r="C533" s="153"/>
      <c r="D533" s="11">
        <f>'Input &amp; Process'!D429</f>
        <v>3.0000000000000001E-3</v>
      </c>
      <c r="E533" s="154">
        <f>'Input &amp; Process'!E429</f>
        <v>140000</v>
      </c>
      <c r="F533" s="150">
        <f>'Input &amp; Process'!F429</f>
        <v>0</v>
      </c>
      <c r="G533" s="151">
        <f>'Input &amp; Process'!G429</f>
        <v>420</v>
      </c>
      <c r="H533" s="151">
        <f>'Input &amp; Process'!H429</f>
        <v>0</v>
      </c>
      <c r="I533" s="22"/>
    </row>
    <row r="534" spans="1:9" ht="18.75" customHeight="1" x14ac:dyDescent="0.25">
      <c r="A534" s="38"/>
      <c r="B534" s="148" t="s">
        <v>85</v>
      </c>
      <c r="C534" s="148"/>
      <c r="D534" s="148"/>
      <c r="E534" s="148"/>
      <c r="F534" s="148"/>
      <c r="G534" s="149">
        <f>'Input &amp; Process'!G430</f>
        <v>25710</v>
      </c>
      <c r="H534" s="149">
        <f>'Input &amp; Process'!H430</f>
        <v>0</v>
      </c>
      <c r="I534" s="22"/>
    </row>
    <row r="535" spans="1:9" ht="18.75" customHeight="1" x14ac:dyDescent="0.25">
      <c r="A535" s="38"/>
      <c r="B535" s="139"/>
      <c r="C535" s="18"/>
      <c r="D535" s="18"/>
      <c r="E535" s="18"/>
      <c r="F535" s="18"/>
      <c r="G535" s="19"/>
      <c r="H535" s="20"/>
      <c r="I535" s="22"/>
    </row>
    <row r="536" spans="1:9" ht="18.75" customHeight="1" x14ac:dyDescent="0.25">
      <c r="A536" s="38"/>
      <c r="B536" s="102" t="s">
        <v>86</v>
      </c>
      <c r="C536" s="17"/>
      <c r="D536" s="17"/>
      <c r="E536" s="150"/>
      <c r="F536" s="150"/>
      <c r="G536" s="151"/>
      <c r="H536" s="151"/>
      <c r="I536" s="22"/>
    </row>
    <row r="537" spans="1:9" ht="18.75" customHeight="1" x14ac:dyDescent="0.25">
      <c r="A537" s="38"/>
      <c r="B537" s="152" t="s">
        <v>104</v>
      </c>
      <c r="C537" s="153"/>
      <c r="D537" s="11">
        <f>'Input &amp; Process'!D433</f>
        <v>0.15</v>
      </c>
      <c r="E537" s="154">
        <f>'Input &amp; Process'!E433</f>
        <v>50000</v>
      </c>
      <c r="F537" s="150">
        <f>'Input &amp; Process'!F433</f>
        <v>0</v>
      </c>
      <c r="G537" s="151">
        <f>'Input &amp; Process'!G433</f>
        <v>7500</v>
      </c>
      <c r="H537" s="151">
        <f>'Input &amp; Process'!H433</f>
        <v>0</v>
      </c>
      <c r="I537" s="22"/>
    </row>
    <row r="538" spans="1:9" ht="18.75" customHeight="1" x14ac:dyDescent="0.25">
      <c r="A538" s="38"/>
      <c r="B538" s="152" t="s">
        <v>105</v>
      </c>
      <c r="C538" s="153"/>
      <c r="D538" s="11">
        <f>'Input &amp; Process'!D434</f>
        <v>0.372</v>
      </c>
      <c r="E538" s="154">
        <f>'Input &amp; Process'!E434</f>
        <v>67000</v>
      </c>
      <c r="F538" s="150">
        <f>'Input &amp; Process'!F434</f>
        <v>0</v>
      </c>
      <c r="G538" s="151">
        <f>'Input &amp; Process'!G434</f>
        <v>24924</v>
      </c>
      <c r="H538" s="151">
        <f>'Input &amp; Process'!H434</f>
        <v>0</v>
      </c>
      <c r="I538" s="22"/>
    </row>
    <row r="539" spans="1:9" ht="18.75" customHeight="1" x14ac:dyDescent="0.25">
      <c r="A539" s="38"/>
      <c r="B539" s="152" t="s">
        <v>110</v>
      </c>
      <c r="C539" s="153"/>
      <c r="D539" s="11">
        <f>'Input &amp; Process'!D435</f>
        <v>2</v>
      </c>
      <c r="E539" s="154">
        <f>'Input &amp; Process'!E435</f>
        <v>5700</v>
      </c>
      <c r="F539" s="150">
        <f>'Input &amp; Process'!F435</f>
        <v>0</v>
      </c>
      <c r="G539" s="151">
        <f>'Input &amp; Process'!G435</f>
        <v>11400</v>
      </c>
      <c r="H539" s="151">
        <f>'Input &amp; Process'!H435</f>
        <v>0</v>
      </c>
      <c r="I539" s="22"/>
    </row>
    <row r="540" spans="1:9" ht="18.75" customHeight="1" x14ac:dyDescent="0.25">
      <c r="A540" s="38"/>
      <c r="B540" s="152"/>
      <c r="C540" s="153"/>
      <c r="D540" s="11"/>
      <c r="E540" s="154"/>
      <c r="F540" s="150"/>
      <c r="G540" s="151"/>
      <c r="H540" s="151"/>
      <c r="I540" s="22"/>
    </row>
    <row r="541" spans="1:9" ht="18.75" customHeight="1" x14ac:dyDescent="0.25">
      <c r="A541" s="38"/>
      <c r="B541" s="148" t="s">
        <v>227</v>
      </c>
      <c r="C541" s="148"/>
      <c r="D541" s="148"/>
      <c r="E541" s="148"/>
      <c r="F541" s="148"/>
      <c r="G541" s="149">
        <f>'Input &amp; Process'!G437</f>
        <v>43824</v>
      </c>
      <c r="H541" s="149">
        <f>'Input &amp; Process'!H437</f>
        <v>0</v>
      </c>
      <c r="I541" s="22"/>
    </row>
    <row r="542" spans="1:9" ht="18.75" customHeight="1" x14ac:dyDescent="0.25">
      <c r="A542" s="38"/>
      <c r="B542" s="139"/>
      <c r="C542" s="18"/>
      <c r="D542" s="18"/>
      <c r="E542" s="18"/>
      <c r="F542" s="18"/>
      <c r="G542" s="19"/>
      <c r="H542" s="20"/>
      <c r="I542" s="22"/>
    </row>
    <row r="543" spans="1:9" ht="18.75" customHeight="1" x14ac:dyDescent="0.25">
      <c r="A543" s="38"/>
      <c r="B543" s="209" t="s">
        <v>90</v>
      </c>
      <c r="C543" s="209"/>
      <c r="D543" s="209"/>
      <c r="E543" s="209"/>
      <c r="F543" s="209"/>
      <c r="G543" s="151">
        <f>'Input &amp; Process'!G439</f>
        <v>77182.740000000005</v>
      </c>
      <c r="H543" s="151">
        <f>'Input &amp; Process'!H439</f>
        <v>0</v>
      </c>
      <c r="I543" s="22"/>
    </row>
    <row r="544" spans="1:9" ht="18.75" customHeight="1" x14ac:dyDescent="0.25">
      <c r="A544" s="38"/>
      <c r="B544" s="157" t="s">
        <v>244</v>
      </c>
      <c r="C544" s="157"/>
      <c r="D544" s="157"/>
      <c r="E544" s="157"/>
      <c r="F544" s="157"/>
      <c r="G544" s="158">
        <f>'Input &amp; Process'!G440</f>
        <v>230000</v>
      </c>
      <c r="H544" s="158">
        <f>'Input &amp; Process'!H440</f>
        <v>0</v>
      </c>
      <c r="I544" s="22"/>
    </row>
    <row r="545" spans="1:9" ht="18.75" customHeight="1" x14ac:dyDescent="0.25">
      <c r="A545" s="38"/>
      <c r="B545" s="34"/>
      <c r="C545" s="22"/>
      <c r="D545" s="22"/>
      <c r="E545" s="22"/>
      <c r="F545" s="22"/>
      <c r="G545" s="35"/>
      <c r="H545" s="22"/>
      <c r="I545" s="22"/>
    </row>
    <row r="546" spans="1:9" ht="18.75" customHeight="1" x14ac:dyDescent="0.25">
      <c r="A546" s="38"/>
      <c r="B546" s="34"/>
      <c r="C546" s="22"/>
      <c r="D546" s="22"/>
      <c r="E546" s="22"/>
      <c r="F546" s="22"/>
      <c r="G546" s="35"/>
      <c r="H546" s="22"/>
      <c r="I546" s="22"/>
    </row>
  </sheetData>
  <mergeCells count="647">
    <mergeCell ref="B541:F541"/>
    <mergeCell ref="G541:H541"/>
    <mergeCell ref="B543:F543"/>
    <mergeCell ref="G543:H543"/>
    <mergeCell ref="B544:F544"/>
    <mergeCell ref="G544:H544"/>
    <mergeCell ref="B539:C539"/>
    <mergeCell ref="E539:F539"/>
    <mergeCell ref="G539:H539"/>
    <mergeCell ref="B540:C540"/>
    <mergeCell ref="E540:F540"/>
    <mergeCell ref="G540:H540"/>
    <mergeCell ref="B537:C537"/>
    <mergeCell ref="E537:F537"/>
    <mergeCell ref="G537:H537"/>
    <mergeCell ref="B538:C538"/>
    <mergeCell ref="E538:F538"/>
    <mergeCell ref="G538:H538"/>
    <mergeCell ref="B533:C533"/>
    <mergeCell ref="E533:F533"/>
    <mergeCell ref="G533:H533"/>
    <mergeCell ref="B534:F534"/>
    <mergeCell ref="G534:H534"/>
    <mergeCell ref="E536:F536"/>
    <mergeCell ref="G536:H536"/>
    <mergeCell ref="B531:C531"/>
    <mergeCell ref="E531:F531"/>
    <mergeCell ref="G531:H531"/>
    <mergeCell ref="B532:C532"/>
    <mergeCell ref="E532:F532"/>
    <mergeCell ref="G532:H532"/>
    <mergeCell ref="B528:C528"/>
    <mergeCell ref="E528:F528"/>
    <mergeCell ref="G528:H528"/>
    <mergeCell ref="E529:F529"/>
    <mergeCell ref="G529:H529"/>
    <mergeCell ref="B530:C530"/>
    <mergeCell ref="E530:F530"/>
    <mergeCell ref="G530:H530"/>
    <mergeCell ref="B522:F522"/>
    <mergeCell ref="G522:H522"/>
    <mergeCell ref="B524:F524"/>
    <mergeCell ref="G524:H524"/>
    <mergeCell ref="B525:F525"/>
    <mergeCell ref="G525:H525"/>
    <mergeCell ref="B520:C520"/>
    <mergeCell ref="E520:F520"/>
    <mergeCell ref="G520:H520"/>
    <mergeCell ref="B521:C521"/>
    <mergeCell ref="E521:F521"/>
    <mergeCell ref="G521:H521"/>
    <mergeCell ref="B518:C518"/>
    <mergeCell ref="E518:F518"/>
    <mergeCell ref="G518:H518"/>
    <mergeCell ref="B519:C519"/>
    <mergeCell ref="E519:F519"/>
    <mergeCell ref="G519:H519"/>
    <mergeCell ref="B514:C514"/>
    <mergeCell ref="E514:F514"/>
    <mergeCell ref="G514:H514"/>
    <mergeCell ref="B515:F515"/>
    <mergeCell ref="G515:H515"/>
    <mergeCell ref="E517:F517"/>
    <mergeCell ref="G517:H517"/>
    <mergeCell ref="B512:C512"/>
    <mergeCell ref="E512:F512"/>
    <mergeCell ref="G512:H512"/>
    <mergeCell ref="B513:C513"/>
    <mergeCell ref="E513:F513"/>
    <mergeCell ref="G513:H513"/>
    <mergeCell ref="B509:C509"/>
    <mergeCell ref="E509:F509"/>
    <mergeCell ref="G509:H509"/>
    <mergeCell ref="E510:F510"/>
    <mergeCell ref="G510:H510"/>
    <mergeCell ref="B511:C511"/>
    <mergeCell ref="E511:F511"/>
    <mergeCell ref="G511:H511"/>
    <mergeCell ref="B503:F503"/>
    <mergeCell ref="G503:H503"/>
    <mergeCell ref="B505:F505"/>
    <mergeCell ref="G505:H505"/>
    <mergeCell ref="B506:F506"/>
    <mergeCell ref="G506:H506"/>
    <mergeCell ref="B501:C501"/>
    <mergeCell ref="E501:F501"/>
    <mergeCell ref="G501:H501"/>
    <mergeCell ref="B502:C502"/>
    <mergeCell ref="E502:F502"/>
    <mergeCell ref="G502:H502"/>
    <mergeCell ref="B499:C499"/>
    <mergeCell ref="E499:F499"/>
    <mergeCell ref="G499:H499"/>
    <mergeCell ref="B500:C500"/>
    <mergeCell ref="E500:F500"/>
    <mergeCell ref="G500:H500"/>
    <mergeCell ref="B495:C495"/>
    <mergeCell ref="E495:F495"/>
    <mergeCell ref="G495:H495"/>
    <mergeCell ref="B496:F496"/>
    <mergeCell ref="G496:H496"/>
    <mergeCell ref="E498:F498"/>
    <mergeCell ref="G498:H498"/>
    <mergeCell ref="B493:C493"/>
    <mergeCell ref="E493:F493"/>
    <mergeCell ref="G493:H493"/>
    <mergeCell ref="B494:C494"/>
    <mergeCell ref="E494:F494"/>
    <mergeCell ref="G494:H494"/>
    <mergeCell ref="B490:C490"/>
    <mergeCell ref="E490:F490"/>
    <mergeCell ref="G490:H490"/>
    <mergeCell ref="E491:F491"/>
    <mergeCell ref="G491:H491"/>
    <mergeCell ref="B492:C492"/>
    <mergeCell ref="E492:F492"/>
    <mergeCell ref="G492:H492"/>
    <mergeCell ref="B484:F484"/>
    <mergeCell ref="G484:H484"/>
    <mergeCell ref="B486:F486"/>
    <mergeCell ref="G486:H486"/>
    <mergeCell ref="B487:F487"/>
    <mergeCell ref="G487:H487"/>
    <mergeCell ref="B482:C482"/>
    <mergeCell ref="E482:F482"/>
    <mergeCell ref="G482:H482"/>
    <mergeCell ref="B483:C483"/>
    <mergeCell ref="E483:F483"/>
    <mergeCell ref="G483:H483"/>
    <mergeCell ref="B480:C480"/>
    <mergeCell ref="E480:F480"/>
    <mergeCell ref="G480:H480"/>
    <mergeCell ref="B481:C481"/>
    <mergeCell ref="E481:F481"/>
    <mergeCell ref="G481:H481"/>
    <mergeCell ref="B476:C476"/>
    <mergeCell ref="E476:F476"/>
    <mergeCell ref="G476:H476"/>
    <mergeCell ref="B477:F477"/>
    <mergeCell ref="G477:H477"/>
    <mergeCell ref="E479:F479"/>
    <mergeCell ref="G479:H479"/>
    <mergeCell ref="B474:C474"/>
    <mergeCell ref="E474:F474"/>
    <mergeCell ref="G474:H474"/>
    <mergeCell ref="B475:C475"/>
    <mergeCell ref="E475:F475"/>
    <mergeCell ref="G475:H475"/>
    <mergeCell ref="B471:C471"/>
    <mergeCell ref="E471:F471"/>
    <mergeCell ref="G471:H471"/>
    <mergeCell ref="E472:F472"/>
    <mergeCell ref="G472:H472"/>
    <mergeCell ref="B473:C473"/>
    <mergeCell ref="E473:F473"/>
    <mergeCell ref="G473:H473"/>
    <mergeCell ref="B465:F465"/>
    <mergeCell ref="G465:H465"/>
    <mergeCell ref="B467:F467"/>
    <mergeCell ref="G467:H467"/>
    <mergeCell ref="B468:F468"/>
    <mergeCell ref="G468:H468"/>
    <mergeCell ref="B463:C463"/>
    <mergeCell ref="E463:F463"/>
    <mergeCell ref="G463:H463"/>
    <mergeCell ref="B464:C464"/>
    <mergeCell ref="E464:F464"/>
    <mergeCell ref="G464:H464"/>
    <mergeCell ref="B461:C461"/>
    <mergeCell ref="E461:F461"/>
    <mergeCell ref="G461:H461"/>
    <mergeCell ref="B462:C462"/>
    <mergeCell ref="E462:F462"/>
    <mergeCell ref="G462:H462"/>
    <mergeCell ref="B457:C457"/>
    <mergeCell ref="E457:F457"/>
    <mergeCell ref="G457:H457"/>
    <mergeCell ref="B458:F458"/>
    <mergeCell ref="G458:H458"/>
    <mergeCell ref="E460:F460"/>
    <mergeCell ref="G460:H460"/>
    <mergeCell ref="B455:C455"/>
    <mergeCell ref="E455:F455"/>
    <mergeCell ref="G455:H455"/>
    <mergeCell ref="B456:C456"/>
    <mergeCell ref="E456:F456"/>
    <mergeCell ref="G456:H456"/>
    <mergeCell ref="B452:C452"/>
    <mergeCell ref="E452:F452"/>
    <mergeCell ref="G452:H452"/>
    <mergeCell ref="E453:F453"/>
    <mergeCell ref="G453:H453"/>
    <mergeCell ref="B454:C454"/>
    <mergeCell ref="E454:F454"/>
    <mergeCell ref="G454:H454"/>
    <mergeCell ref="B446:F446"/>
    <mergeCell ref="G446:H446"/>
    <mergeCell ref="B448:F448"/>
    <mergeCell ref="G448:H448"/>
    <mergeCell ref="B449:F449"/>
    <mergeCell ref="G449:H449"/>
    <mergeCell ref="B444:C444"/>
    <mergeCell ref="E444:F444"/>
    <mergeCell ref="G444:H444"/>
    <mergeCell ref="B445:C445"/>
    <mergeCell ref="E445:F445"/>
    <mergeCell ref="G445:H445"/>
    <mergeCell ref="B442:C442"/>
    <mergeCell ref="E442:F442"/>
    <mergeCell ref="G442:H442"/>
    <mergeCell ref="B443:C443"/>
    <mergeCell ref="E443:F443"/>
    <mergeCell ref="G443:H443"/>
    <mergeCell ref="B438:C438"/>
    <mergeCell ref="E438:F438"/>
    <mergeCell ref="G438:H438"/>
    <mergeCell ref="B439:F439"/>
    <mergeCell ref="G439:H439"/>
    <mergeCell ref="E441:F441"/>
    <mergeCell ref="G441:H441"/>
    <mergeCell ref="B436:C436"/>
    <mergeCell ref="E436:F436"/>
    <mergeCell ref="G436:H436"/>
    <mergeCell ref="B437:C437"/>
    <mergeCell ref="E437:F437"/>
    <mergeCell ref="G437:H437"/>
    <mergeCell ref="B433:C433"/>
    <mergeCell ref="E433:F433"/>
    <mergeCell ref="G433:H433"/>
    <mergeCell ref="E434:F434"/>
    <mergeCell ref="G434:H434"/>
    <mergeCell ref="B435:C435"/>
    <mergeCell ref="E435:F435"/>
    <mergeCell ref="G435:H435"/>
    <mergeCell ref="B427:F427"/>
    <mergeCell ref="G427:H427"/>
    <mergeCell ref="B429:F429"/>
    <mergeCell ref="G429:H429"/>
    <mergeCell ref="B430:F430"/>
    <mergeCell ref="G430:H430"/>
    <mergeCell ref="B425:C425"/>
    <mergeCell ref="E425:F425"/>
    <mergeCell ref="G425:H425"/>
    <mergeCell ref="B426:C426"/>
    <mergeCell ref="E426:F426"/>
    <mergeCell ref="G426:H426"/>
    <mergeCell ref="B423:C423"/>
    <mergeCell ref="E423:F423"/>
    <mergeCell ref="G423:H423"/>
    <mergeCell ref="B424:C424"/>
    <mergeCell ref="E424:F424"/>
    <mergeCell ref="G424:H424"/>
    <mergeCell ref="B419:C419"/>
    <mergeCell ref="E419:F419"/>
    <mergeCell ref="G419:H419"/>
    <mergeCell ref="B420:F420"/>
    <mergeCell ref="G420:H420"/>
    <mergeCell ref="E422:F422"/>
    <mergeCell ref="G422:H422"/>
    <mergeCell ref="B417:C417"/>
    <mergeCell ref="E417:F417"/>
    <mergeCell ref="G417:H417"/>
    <mergeCell ref="B418:C418"/>
    <mergeCell ref="E418:F418"/>
    <mergeCell ref="G418:H418"/>
    <mergeCell ref="B414:C414"/>
    <mergeCell ref="E414:F414"/>
    <mergeCell ref="G414:H414"/>
    <mergeCell ref="E415:F415"/>
    <mergeCell ref="G415:H415"/>
    <mergeCell ref="B416:C416"/>
    <mergeCell ref="E416:F416"/>
    <mergeCell ref="G416:H416"/>
    <mergeCell ref="B408:F408"/>
    <mergeCell ref="G408:H408"/>
    <mergeCell ref="B410:F410"/>
    <mergeCell ref="G410:H410"/>
    <mergeCell ref="B411:F411"/>
    <mergeCell ref="G411:H411"/>
    <mergeCell ref="B406:C406"/>
    <mergeCell ref="E406:F406"/>
    <mergeCell ref="G406:H406"/>
    <mergeCell ref="B407:C407"/>
    <mergeCell ref="E407:F407"/>
    <mergeCell ref="G407:H407"/>
    <mergeCell ref="B404:C404"/>
    <mergeCell ref="E404:F404"/>
    <mergeCell ref="G404:H404"/>
    <mergeCell ref="B405:C405"/>
    <mergeCell ref="E405:F405"/>
    <mergeCell ref="G405:H405"/>
    <mergeCell ref="B400:C400"/>
    <mergeCell ref="E400:F400"/>
    <mergeCell ref="G400:H400"/>
    <mergeCell ref="B401:F401"/>
    <mergeCell ref="G401:H401"/>
    <mergeCell ref="E403:F403"/>
    <mergeCell ref="G403:H403"/>
    <mergeCell ref="B398:C398"/>
    <mergeCell ref="E398:F398"/>
    <mergeCell ref="G398:H398"/>
    <mergeCell ref="B399:C399"/>
    <mergeCell ref="E399:F399"/>
    <mergeCell ref="G399:H399"/>
    <mergeCell ref="B395:C395"/>
    <mergeCell ref="E395:F395"/>
    <mergeCell ref="G395:H395"/>
    <mergeCell ref="E396:F396"/>
    <mergeCell ref="G396:H396"/>
    <mergeCell ref="B397:C397"/>
    <mergeCell ref="E397:F397"/>
    <mergeCell ref="G397:H397"/>
    <mergeCell ref="B389:F389"/>
    <mergeCell ref="G389:H389"/>
    <mergeCell ref="B391:F391"/>
    <mergeCell ref="G391:H391"/>
    <mergeCell ref="B392:F392"/>
    <mergeCell ref="G392:H392"/>
    <mergeCell ref="B387:C387"/>
    <mergeCell ref="E387:F387"/>
    <mergeCell ref="G387:H387"/>
    <mergeCell ref="B388:C388"/>
    <mergeCell ref="E388:F388"/>
    <mergeCell ref="G388:H388"/>
    <mergeCell ref="B385:C385"/>
    <mergeCell ref="E385:F385"/>
    <mergeCell ref="G385:H385"/>
    <mergeCell ref="B386:C386"/>
    <mergeCell ref="E386:F386"/>
    <mergeCell ref="G386:H386"/>
    <mergeCell ref="B381:C381"/>
    <mergeCell ref="E381:F381"/>
    <mergeCell ref="G381:H381"/>
    <mergeCell ref="B382:F382"/>
    <mergeCell ref="G382:H382"/>
    <mergeCell ref="E384:F384"/>
    <mergeCell ref="G384:H384"/>
    <mergeCell ref="B379:C379"/>
    <mergeCell ref="E379:F379"/>
    <mergeCell ref="G379:H379"/>
    <mergeCell ref="B380:C380"/>
    <mergeCell ref="E380:F380"/>
    <mergeCell ref="G380:H380"/>
    <mergeCell ref="B376:C376"/>
    <mergeCell ref="E376:F376"/>
    <mergeCell ref="G376:H376"/>
    <mergeCell ref="E377:F377"/>
    <mergeCell ref="G377:H377"/>
    <mergeCell ref="B378:C378"/>
    <mergeCell ref="E378:F378"/>
    <mergeCell ref="G378:H378"/>
    <mergeCell ref="B370:F370"/>
    <mergeCell ref="G370:H370"/>
    <mergeCell ref="B372:F372"/>
    <mergeCell ref="G372:H372"/>
    <mergeCell ref="B373:F373"/>
    <mergeCell ref="G373:H373"/>
    <mergeCell ref="B368:C368"/>
    <mergeCell ref="E368:F368"/>
    <mergeCell ref="G368:H368"/>
    <mergeCell ref="B369:C369"/>
    <mergeCell ref="E369:F369"/>
    <mergeCell ref="G369:H369"/>
    <mergeCell ref="B366:C366"/>
    <mergeCell ref="E366:F366"/>
    <mergeCell ref="G366:H366"/>
    <mergeCell ref="B367:C367"/>
    <mergeCell ref="E367:F367"/>
    <mergeCell ref="G367:H367"/>
    <mergeCell ref="B362:C362"/>
    <mergeCell ref="E362:F362"/>
    <mergeCell ref="G362:H362"/>
    <mergeCell ref="B363:F363"/>
    <mergeCell ref="G363:H363"/>
    <mergeCell ref="E365:F365"/>
    <mergeCell ref="G365:H365"/>
    <mergeCell ref="B360:C360"/>
    <mergeCell ref="E360:F360"/>
    <mergeCell ref="G360:H360"/>
    <mergeCell ref="B361:C361"/>
    <mergeCell ref="E361:F361"/>
    <mergeCell ref="G361:H361"/>
    <mergeCell ref="B357:C357"/>
    <mergeCell ref="E357:F357"/>
    <mergeCell ref="G357:H357"/>
    <mergeCell ref="E358:F358"/>
    <mergeCell ref="G358:H358"/>
    <mergeCell ref="B359:C359"/>
    <mergeCell ref="E359:F359"/>
    <mergeCell ref="G359:H359"/>
    <mergeCell ref="B351:F351"/>
    <mergeCell ref="G351:H351"/>
    <mergeCell ref="B353:F353"/>
    <mergeCell ref="G353:H353"/>
    <mergeCell ref="B354:F354"/>
    <mergeCell ref="G354:H354"/>
    <mergeCell ref="B349:C349"/>
    <mergeCell ref="E349:F349"/>
    <mergeCell ref="G349:H349"/>
    <mergeCell ref="B350:C350"/>
    <mergeCell ref="E350:F350"/>
    <mergeCell ref="G350:H350"/>
    <mergeCell ref="B347:C347"/>
    <mergeCell ref="E347:F347"/>
    <mergeCell ref="G347:H347"/>
    <mergeCell ref="B348:C348"/>
    <mergeCell ref="E348:F348"/>
    <mergeCell ref="G348:H348"/>
    <mergeCell ref="B343:C343"/>
    <mergeCell ref="E343:F343"/>
    <mergeCell ref="G343:H343"/>
    <mergeCell ref="B344:F344"/>
    <mergeCell ref="G344:H344"/>
    <mergeCell ref="E346:F346"/>
    <mergeCell ref="G346:H346"/>
    <mergeCell ref="B341:C341"/>
    <mergeCell ref="E341:F341"/>
    <mergeCell ref="G341:H341"/>
    <mergeCell ref="B342:C342"/>
    <mergeCell ref="E342:F342"/>
    <mergeCell ref="G342:H342"/>
    <mergeCell ref="B338:C338"/>
    <mergeCell ref="E338:F338"/>
    <mergeCell ref="G338:H338"/>
    <mergeCell ref="E339:F339"/>
    <mergeCell ref="G339:H339"/>
    <mergeCell ref="B340:C340"/>
    <mergeCell ref="E340:F340"/>
    <mergeCell ref="G340:H340"/>
    <mergeCell ref="B332:F332"/>
    <mergeCell ref="G332:H332"/>
    <mergeCell ref="B334:F334"/>
    <mergeCell ref="G334:H334"/>
    <mergeCell ref="B335:F335"/>
    <mergeCell ref="G335:H335"/>
    <mergeCell ref="B330:C330"/>
    <mergeCell ref="E330:F330"/>
    <mergeCell ref="G330:H330"/>
    <mergeCell ref="B331:C331"/>
    <mergeCell ref="E331:F331"/>
    <mergeCell ref="G331:H331"/>
    <mergeCell ref="B328:C328"/>
    <mergeCell ref="E328:F328"/>
    <mergeCell ref="G328:H328"/>
    <mergeCell ref="B329:C329"/>
    <mergeCell ref="E329:F329"/>
    <mergeCell ref="G329:H329"/>
    <mergeCell ref="B324:C324"/>
    <mergeCell ref="E324:F324"/>
    <mergeCell ref="G324:H324"/>
    <mergeCell ref="B325:F325"/>
    <mergeCell ref="G325:H325"/>
    <mergeCell ref="E327:F327"/>
    <mergeCell ref="G327:H327"/>
    <mergeCell ref="B322:C322"/>
    <mergeCell ref="E322:F322"/>
    <mergeCell ref="G322:H322"/>
    <mergeCell ref="B323:C323"/>
    <mergeCell ref="E323:F323"/>
    <mergeCell ref="G323:H323"/>
    <mergeCell ref="B319:C319"/>
    <mergeCell ref="E319:F319"/>
    <mergeCell ref="G319:H319"/>
    <mergeCell ref="E320:F320"/>
    <mergeCell ref="G320:H320"/>
    <mergeCell ref="B321:C321"/>
    <mergeCell ref="E321:F321"/>
    <mergeCell ref="G321:H321"/>
    <mergeCell ref="B313:F313"/>
    <mergeCell ref="G313:H313"/>
    <mergeCell ref="B315:F315"/>
    <mergeCell ref="G315:H315"/>
    <mergeCell ref="B316:F316"/>
    <mergeCell ref="G316:H316"/>
    <mergeCell ref="B311:C311"/>
    <mergeCell ref="E311:F311"/>
    <mergeCell ref="G311:H311"/>
    <mergeCell ref="B312:C312"/>
    <mergeCell ref="E312:F312"/>
    <mergeCell ref="G312:H312"/>
    <mergeCell ref="B309:C309"/>
    <mergeCell ref="E309:F309"/>
    <mergeCell ref="G309:H309"/>
    <mergeCell ref="B310:C310"/>
    <mergeCell ref="E310:F310"/>
    <mergeCell ref="G310:H310"/>
    <mergeCell ref="E304:F304"/>
    <mergeCell ref="G304:H304"/>
    <mergeCell ref="B305:C305"/>
    <mergeCell ref="E305:F305"/>
    <mergeCell ref="E308:F308"/>
    <mergeCell ref="G308:H308"/>
    <mergeCell ref="G286:H286"/>
    <mergeCell ref="E288:F288"/>
    <mergeCell ref="B289:C289"/>
    <mergeCell ref="E289:F289"/>
    <mergeCell ref="G289:H289"/>
    <mergeCell ref="B291:C291"/>
    <mergeCell ref="G270:H270"/>
    <mergeCell ref="B271:C271"/>
    <mergeCell ref="E271:F271"/>
    <mergeCell ref="G271:H271"/>
    <mergeCell ref="B273:C273"/>
    <mergeCell ref="B274:F274"/>
    <mergeCell ref="H213:I213"/>
    <mergeCell ref="B238:E238"/>
    <mergeCell ref="B244:E244"/>
    <mergeCell ref="B261:C261"/>
    <mergeCell ref="B266:C266"/>
    <mergeCell ref="E266:F266"/>
    <mergeCell ref="H177:I177"/>
    <mergeCell ref="H178:I178"/>
    <mergeCell ref="H200:I200"/>
    <mergeCell ref="H201:I201"/>
    <mergeCell ref="H202:I202"/>
    <mergeCell ref="H203:I203"/>
    <mergeCell ref="G133:H133"/>
    <mergeCell ref="G134:H134"/>
    <mergeCell ref="G135:H135"/>
    <mergeCell ref="B168:I168"/>
    <mergeCell ref="H170:I170"/>
    <mergeCell ref="H171:I171"/>
    <mergeCell ref="G127:H127"/>
    <mergeCell ref="G128:H128"/>
    <mergeCell ref="G129:H129"/>
    <mergeCell ref="G130:H130"/>
    <mergeCell ref="G131:H131"/>
    <mergeCell ref="G132:H132"/>
    <mergeCell ref="H114:I114"/>
    <mergeCell ref="G118:H118"/>
    <mergeCell ref="G119:H119"/>
    <mergeCell ref="G120:H120"/>
    <mergeCell ref="G121:H121"/>
    <mergeCell ref="G122:H122"/>
    <mergeCell ref="B306:F306"/>
    <mergeCell ref="G306:H306"/>
    <mergeCell ref="G57:H57"/>
    <mergeCell ref="C101:D101"/>
    <mergeCell ref="E101:F101"/>
    <mergeCell ref="G101:H101"/>
    <mergeCell ref="C106:D106"/>
    <mergeCell ref="E106:F106"/>
    <mergeCell ref="G106:H106"/>
    <mergeCell ref="H112:I112"/>
    <mergeCell ref="B302:C302"/>
    <mergeCell ref="E302:F302"/>
    <mergeCell ref="G302:H302"/>
    <mergeCell ref="G303:H303"/>
    <mergeCell ref="G305:H305"/>
    <mergeCell ref="B303:C303"/>
    <mergeCell ref="E303:F303"/>
    <mergeCell ref="B304:C304"/>
    <mergeCell ref="B300:C300"/>
    <mergeCell ref="E300:F300"/>
    <mergeCell ref="G300:H300"/>
    <mergeCell ref="E301:F301"/>
    <mergeCell ref="G301:H301"/>
    <mergeCell ref="B296:F296"/>
    <mergeCell ref="G296:H296"/>
    <mergeCell ref="B297:F297"/>
    <mergeCell ref="G297:H297"/>
    <mergeCell ref="G294:H294"/>
    <mergeCell ref="B294:F294"/>
    <mergeCell ref="B292:C292"/>
    <mergeCell ref="E292:F292"/>
    <mergeCell ref="G292:H292"/>
    <mergeCell ref="B293:C293"/>
    <mergeCell ref="E293:F293"/>
    <mergeCell ref="G293:H293"/>
    <mergeCell ref="G288:H288"/>
    <mergeCell ref="B290:C290"/>
    <mergeCell ref="E290:F290"/>
    <mergeCell ref="G290:H290"/>
    <mergeCell ref="E291:F291"/>
    <mergeCell ref="G291:H291"/>
    <mergeCell ref="B284:C284"/>
    <mergeCell ref="E284:F284"/>
    <mergeCell ref="G284:H284"/>
    <mergeCell ref="G285:H285"/>
    <mergeCell ref="B285:C285"/>
    <mergeCell ref="E285:F285"/>
    <mergeCell ref="B286:F286"/>
    <mergeCell ref="B282:C282"/>
    <mergeCell ref="E282:F282"/>
    <mergeCell ref="G282:H282"/>
    <mergeCell ref="B283:C283"/>
    <mergeCell ref="E283:F283"/>
    <mergeCell ref="G283:H283"/>
    <mergeCell ref="E280:F280"/>
    <mergeCell ref="G280:H280"/>
    <mergeCell ref="E281:F281"/>
    <mergeCell ref="G281:H281"/>
    <mergeCell ref="B280:C280"/>
    <mergeCell ref="G276:H276"/>
    <mergeCell ref="G277:H277"/>
    <mergeCell ref="B276:F276"/>
    <mergeCell ref="B277:F277"/>
    <mergeCell ref="G274:H274"/>
    <mergeCell ref="G269:H269"/>
    <mergeCell ref="B272:C272"/>
    <mergeCell ref="E272:F272"/>
    <mergeCell ref="G272:H272"/>
    <mergeCell ref="E273:F273"/>
    <mergeCell ref="G273:H273"/>
    <mergeCell ref="E269:F269"/>
    <mergeCell ref="B270:C270"/>
    <mergeCell ref="E270:F270"/>
    <mergeCell ref="B265:C265"/>
    <mergeCell ref="E265:F265"/>
    <mergeCell ref="G265:H265"/>
    <mergeCell ref="G266:H266"/>
    <mergeCell ref="B267:F267"/>
    <mergeCell ref="G267:H267"/>
    <mergeCell ref="B263:C263"/>
    <mergeCell ref="E263:F263"/>
    <mergeCell ref="G263:H263"/>
    <mergeCell ref="B264:C264"/>
    <mergeCell ref="E264:F264"/>
    <mergeCell ref="G264:H264"/>
    <mergeCell ref="E261:F261"/>
    <mergeCell ref="G261:H261"/>
    <mergeCell ref="E262:F262"/>
    <mergeCell ref="G262:H262"/>
    <mergeCell ref="H210:I210"/>
    <mergeCell ref="H211:I211"/>
    <mergeCell ref="H212:I212"/>
    <mergeCell ref="H208:I208"/>
    <mergeCell ref="H209:I209"/>
    <mergeCell ref="H206:I206"/>
    <mergeCell ref="H207:I207"/>
    <mergeCell ref="H204:I204"/>
    <mergeCell ref="H205:I205"/>
    <mergeCell ref="H172:I172"/>
    <mergeCell ref="H175:I175"/>
    <mergeCell ref="H176:I176"/>
    <mergeCell ref="G123:H123"/>
    <mergeCell ref="G124:H124"/>
    <mergeCell ref="G125:H125"/>
    <mergeCell ref="G126:H126"/>
    <mergeCell ref="H115:I115"/>
    <mergeCell ref="H113:I113"/>
    <mergeCell ref="A1:I1"/>
    <mergeCell ref="A3:C6"/>
    <mergeCell ref="F3:I3"/>
    <mergeCell ref="F4:I4"/>
    <mergeCell ref="F5:I5"/>
    <mergeCell ref="F6:I6"/>
  </mergeCells>
  <conditionalFormatting sqref="H59:H73">
    <cfRule type="containsText" dxfId="1" priority="2" operator="containsText" text="[ TIDAK ]">
      <formula>NOT(ISERROR(SEARCH("[ TIDAK ]",H59)))</formula>
    </cfRule>
    <cfRule type="containsText" dxfId="0" priority="3" operator="containsText" text="[ YA ]">
      <formula>NOT(ISERROR(SEARCH("[ YA ]",H59)))</formula>
    </cfRule>
  </conditionalFormatting>
  <conditionalFormatting sqref="H200:I213">
    <cfRule type="colorScale" priority="1">
      <colorScale>
        <cfvo type="min"/>
        <cfvo type="max"/>
        <color theme="0"/>
        <color theme="5"/>
      </colorScale>
    </cfRule>
  </conditionalFormatting>
  <dataValidations disablePrompts="1" count="3">
    <dataValidation type="list" allowBlank="1" showInputMessage="1" showErrorMessage="1" sqref="G57:H57" xr:uid="{E214F095-6410-4C8D-962F-E520E1C9BBCA}">
      <formula1>"Pintu Plywood,Pintu Panel"</formula1>
    </dataValidation>
    <dataValidation type="list" allowBlank="1" showInputMessage="1" showErrorMessage="1" sqref="H59:H73" xr:uid="{16B5EC55-6200-4534-BE63-D3D6A1DC42F6}">
      <formula1>"[ YA ],[ TIDAK ]"</formula1>
    </dataValidation>
    <dataValidation type="list" allowBlank="1" showInputMessage="1" showErrorMessage="1" sqref="H32:H33" xr:uid="{4E1FB5EF-FBE4-4059-9EB7-B8A94ACB940C}">
      <formula1>"0,1,2,3"</formula1>
    </dataValidation>
  </dataValidations>
  <hyperlinks>
    <hyperlink ref="F6" r:id="rId1" xr:uid="{42523A63-1A00-4481-9ED7-62040B95D93C}"/>
  </hyperlinks>
  <pageMargins left="0.7" right="0.7" top="0.75" bottom="0.75" header="0.3" footer="0.3"/>
  <pageSetup orientation="portrait" r:id="rId2"/>
  <headerFooter>
    <oddHeader>&amp;L&amp;"Calibri,Bold"&amp;K7030A0Versi 1.0&amp;C&amp;"Calibri,Bold"&amp;K7030A0Page &amp;P</oddHeader>
    <oddFooter xml:space="preserve">&amp;L&amp;"Calibri,Bold"&amp;K7030A0Dapatkan program bantu spreadsheet ini hanya di https://www.inpetra.id/ 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About</vt:lpstr>
      <vt:lpstr>Input &amp; Process</vt:lpstr>
      <vt:lpstr>Tabel</vt:lpstr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raj suweda</dc:creator>
  <cp:lastModifiedBy>indra raj suweda</cp:lastModifiedBy>
  <cp:lastPrinted>2022-07-01T00:52:46Z</cp:lastPrinted>
  <dcterms:created xsi:type="dcterms:W3CDTF">2022-06-26T03:54:31Z</dcterms:created>
  <dcterms:modified xsi:type="dcterms:W3CDTF">2022-11-20T02:07:27Z</dcterms:modified>
</cp:coreProperties>
</file>