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Revisi/"/>
    </mc:Choice>
  </mc:AlternateContent>
  <xr:revisionPtr revIDLastSave="1542" documentId="13_ncr:1_{9B14D223-1BCF-4073-9BD8-94259499E361}" xr6:coauthVersionLast="47" xr6:coauthVersionMax="47" xr10:uidLastSave="{2F9F73F0-F83F-4C60-BA7C-09A92FE75CD4}"/>
  <bookViews>
    <workbookView xWindow="-120" yWindow="-120" windowWidth="29040" windowHeight="15720" xr2:uid="{21FCEAF9-0CA6-47D8-9BDF-B8C2C9992E2F}"/>
  </bookViews>
  <sheets>
    <sheet name="About" sheetId="4" r:id="rId1"/>
    <sheet name="Input &amp; Process" sheetId="1" r:id="rId2"/>
    <sheet name="Table" sheetId="2" r:id="rId3"/>
    <sheet name="Re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2" i="1" l="1"/>
  <c r="E27" i="2"/>
  <c r="D27" i="2"/>
  <c r="E26" i="2"/>
  <c r="D26" i="2"/>
  <c r="E25" i="2"/>
  <c r="D25" i="2"/>
  <c r="E24" i="2"/>
  <c r="D24" i="2"/>
  <c r="B27" i="2"/>
  <c r="C26" i="2"/>
  <c r="C27" i="2" s="1"/>
  <c r="B26" i="2"/>
  <c r="C24" i="2"/>
  <c r="C25" i="2" s="1"/>
  <c r="B25" i="2"/>
  <c r="B24" i="2"/>
  <c r="B14" i="2"/>
  <c r="B20" i="2" s="1"/>
  <c r="C7" i="2"/>
  <c r="B7" i="2"/>
  <c r="B8" i="2" s="1"/>
  <c r="C6" i="2"/>
  <c r="B6" i="2"/>
  <c r="C5" i="2"/>
  <c r="B4" i="2"/>
  <c r="B17" i="2" s="1"/>
  <c r="C3" i="2"/>
  <c r="H72" i="1"/>
  <c r="E77" i="1" s="1"/>
  <c r="H71" i="1"/>
  <c r="G75" i="1"/>
  <c r="E76" i="1"/>
  <c r="F75" i="1"/>
  <c r="E75" i="1"/>
  <c r="F43" i="3"/>
  <c r="F42" i="3"/>
  <c r="H38" i="3"/>
  <c r="H37" i="3"/>
  <c r="F37" i="3"/>
  <c r="G77" i="1" l="1"/>
  <c r="B5" i="2"/>
  <c r="B9" i="2"/>
  <c r="B21" i="2" s="1"/>
  <c r="B18" i="2"/>
  <c r="C10" i="2"/>
  <c r="B11" i="2"/>
  <c r="B23" i="2"/>
  <c r="C11" i="2"/>
  <c r="C4" i="2"/>
  <c r="C8" i="2"/>
  <c r="F77" i="1"/>
  <c r="G76" i="1"/>
  <c r="G137" i="3" s="1"/>
  <c r="F76" i="1"/>
  <c r="F137" i="3" s="1"/>
  <c r="F138" i="3"/>
  <c r="G136" i="3"/>
  <c r="F136" i="3"/>
  <c r="H270" i="3"/>
  <c r="H269" i="3"/>
  <c r="H267" i="3"/>
  <c r="H265" i="3"/>
  <c r="F265" i="3"/>
  <c r="D265" i="3"/>
  <c r="H264" i="3"/>
  <c r="F264" i="3"/>
  <c r="D264" i="3"/>
  <c r="H263" i="3"/>
  <c r="F263" i="3"/>
  <c r="D263" i="3"/>
  <c r="H260" i="3"/>
  <c r="H259" i="3"/>
  <c r="F259" i="3"/>
  <c r="D259" i="3"/>
  <c r="H258" i="3"/>
  <c r="F258" i="3"/>
  <c r="D258" i="3"/>
  <c r="H257" i="3"/>
  <c r="F257" i="3"/>
  <c r="D257" i="3"/>
  <c r="H256" i="3"/>
  <c r="F256" i="3"/>
  <c r="D256" i="3"/>
  <c r="H241" i="3"/>
  <c r="H240" i="3"/>
  <c r="H238" i="3"/>
  <c r="H236" i="3"/>
  <c r="F236" i="3"/>
  <c r="D236" i="3"/>
  <c r="H235" i="3"/>
  <c r="F235" i="3"/>
  <c r="D235" i="3"/>
  <c r="H234" i="3"/>
  <c r="F234" i="3"/>
  <c r="D234" i="3"/>
  <c r="H231" i="3"/>
  <c r="H230" i="3"/>
  <c r="F230" i="3"/>
  <c r="D230" i="3"/>
  <c r="H229" i="3"/>
  <c r="F229" i="3"/>
  <c r="D229" i="3"/>
  <c r="H228" i="3"/>
  <c r="F228" i="3"/>
  <c r="D228" i="3"/>
  <c r="H227" i="3"/>
  <c r="F227" i="3"/>
  <c r="D227" i="3"/>
  <c r="H222" i="3"/>
  <c r="H221" i="3"/>
  <c r="H219" i="3"/>
  <c r="H215" i="3"/>
  <c r="F215" i="3"/>
  <c r="D215" i="3"/>
  <c r="H212" i="3"/>
  <c r="H211" i="3"/>
  <c r="F211" i="3"/>
  <c r="D211" i="3"/>
  <c r="H210" i="3"/>
  <c r="F210" i="3"/>
  <c r="D210" i="3"/>
  <c r="H209" i="3"/>
  <c r="F209" i="3"/>
  <c r="D209" i="3"/>
  <c r="H208" i="3"/>
  <c r="F208" i="3"/>
  <c r="D208" i="3"/>
  <c r="H203" i="3"/>
  <c r="H202" i="3"/>
  <c r="H200" i="3"/>
  <c r="H196" i="3"/>
  <c r="F196" i="3"/>
  <c r="D196" i="3"/>
  <c r="H193" i="3"/>
  <c r="H192" i="3"/>
  <c r="F192" i="3"/>
  <c r="D192" i="3"/>
  <c r="H191" i="3"/>
  <c r="F191" i="3"/>
  <c r="D191" i="3"/>
  <c r="H190" i="3"/>
  <c r="F190" i="3"/>
  <c r="D190" i="3"/>
  <c r="H189" i="3"/>
  <c r="F189" i="3"/>
  <c r="D189" i="3"/>
  <c r="H184" i="3"/>
  <c r="H183" i="3"/>
  <c r="H181" i="3"/>
  <c r="H179" i="3"/>
  <c r="F179" i="3"/>
  <c r="D179" i="3"/>
  <c r="H178" i="3"/>
  <c r="F178" i="3"/>
  <c r="D178" i="3"/>
  <c r="H177" i="3"/>
  <c r="F177" i="3"/>
  <c r="D177" i="3"/>
  <c r="H174" i="3"/>
  <c r="H173" i="3"/>
  <c r="F173" i="3"/>
  <c r="D173" i="3"/>
  <c r="H172" i="3"/>
  <c r="F172" i="3"/>
  <c r="D172" i="3"/>
  <c r="H171" i="3"/>
  <c r="F171" i="3"/>
  <c r="D171" i="3"/>
  <c r="H170" i="3"/>
  <c r="F170" i="3"/>
  <c r="D170" i="3"/>
  <c r="H165" i="3"/>
  <c r="H164" i="3"/>
  <c r="H162" i="3"/>
  <c r="H160" i="3"/>
  <c r="F160" i="3"/>
  <c r="D160" i="3"/>
  <c r="H159" i="3"/>
  <c r="F159" i="3"/>
  <c r="D159" i="3"/>
  <c r="H158" i="3"/>
  <c r="F158" i="3"/>
  <c r="D158" i="3"/>
  <c r="H155" i="3"/>
  <c r="H154" i="3"/>
  <c r="F154" i="3"/>
  <c r="D154" i="3"/>
  <c r="H153" i="3"/>
  <c r="F153" i="3"/>
  <c r="D153" i="3"/>
  <c r="H152" i="3"/>
  <c r="F152" i="3"/>
  <c r="D152" i="3"/>
  <c r="H151" i="3"/>
  <c r="F151" i="3"/>
  <c r="D151" i="3"/>
  <c r="H125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I51" i="3"/>
  <c r="H51" i="3"/>
  <c r="I50" i="3"/>
  <c r="H50" i="3"/>
  <c r="I49" i="3"/>
  <c r="H49" i="3"/>
  <c r="I48" i="3"/>
  <c r="H48" i="3"/>
  <c r="H12" i="3"/>
  <c r="H11" i="3"/>
  <c r="H10" i="3"/>
  <c r="B10" i="2" l="1"/>
  <c r="B15" i="2" s="1"/>
  <c r="B22" i="2"/>
  <c r="C9" i="2"/>
  <c r="C18" i="2"/>
  <c r="B19" i="2"/>
  <c r="C15" i="2"/>
  <c r="B28" i="2"/>
  <c r="C12" i="2"/>
  <c r="C13" i="2"/>
  <c r="B12" i="2"/>
  <c r="B13" i="2"/>
  <c r="C28" i="2"/>
  <c r="F79" i="1"/>
  <c r="R38" i="1"/>
  <c r="H107" i="3" s="1"/>
  <c r="R36" i="1"/>
  <c r="H105" i="3" s="1"/>
  <c r="E172" i="1"/>
  <c r="E173" i="1"/>
  <c r="E171" i="1"/>
  <c r="H128" i="3"/>
  <c r="E152" i="1"/>
  <c r="E133" i="1"/>
  <c r="E116" i="1"/>
  <c r="E115" i="1"/>
  <c r="E95" i="1"/>
  <c r="E114" i="1"/>
  <c r="E97" i="1"/>
  <c r="E96" i="1"/>
  <c r="E89" i="1"/>
  <c r="E90" i="1"/>
  <c r="E91" i="1"/>
  <c r="E88" i="1"/>
  <c r="B29" i="2" l="1"/>
  <c r="D21" i="2" s="1"/>
  <c r="C14" i="2"/>
  <c r="C21" i="2"/>
  <c r="C19" i="2"/>
  <c r="B16" i="2"/>
  <c r="F140" i="3"/>
  <c r="E137" i="3"/>
  <c r="F38" i="3"/>
  <c r="E138" i="3"/>
  <c r="E136" i="3"/>
  <c r="G97" i="1"/>
  <c r="G160" i="3" s="1"/>
  <c r="E160" i="3"/>
  <c r="G152" i="1"/>
  <c r="E215" i="3"/>
  <c r="G95" i="1"/>
  <c r="G158" i="3" s="1"/>
  <c r="E158" i="3"/>
  <c r="G96" i="1"/>
  <c r="G159" i="3" s="1"/>
  <c r="E159" i="3"/>
  <c r="G114" i="1"/>
  <c r="G177" i="3" s="1"/>
  <c r="E177" i="3"/>
  <c r="G115" i="1"/>
  <c r="G178" i="3" s="1"/>
  <c r="E178" i="3"/>
  <c r="G116" i="1"/>
  <c r="G179" i="3" s="1"/>
  <c r="E179" i="3"/>
  <c r="G171" i="1"/>
  <c r="G234" i="3" s="1"/>
  <c r="E234" i="3"/>
  <c r="G133" i="1"/>
  <c r="E196" i="3"/>
  <c r="G88" i="1"/>
  <c r="G151" i="3" s="1"/>
  <c r="E151" i="3"/>
  <c r="G91" i="1"/>
  <c r="G154" i="3" s="1"/>
  <c r="E154" i="3"/>
  <c r="G90" i="1"/>
  <c r="G153" i="3" s="1"/>
  <c r="E153" i="3"/>
  <c r="G173" i="1"/>
  <c r="G236" i="3" s="1"/>
  <c r="E236" i="3"/>
  <c r="G172" i="1"/>
  <c r="G235" i="3" s="1"/>
  <c r="E235" i="3"/>
  <c r="G89" i="1"/>
  <c r="G152" i="3" s="1"/>
  <c r="E152" i="3"/>
  <c r="H133" i="3"/>
  <c r="H127" i="3"/>
  <c r="H126" i="3"/>
  <c r="F78" i="1"/>
  <c r="H132" i="3"/>
  <c r="E190" i="1"/>
  <c r="E192" i="1"/>
  <c r="E191" i="1"/>
  <c r="R35" i="1"/>
  <c r="H104" i="3" s="1"/>
  <c r="R37" i="1"/>
  <c r="H106" i="3" s="1"/>
  <c r="E107" i="1"/>
  <c r="E110" i="1"/>
  <c r="E173" i="3" s="1"/>
  <c r="E109" i="1"/>
  <c r="E172" i="3" s="1"/>
  <c r="E108" i="1"/>
  <c r="E171" i="3" s="1"/>
  <c r="D22" i="2" l="1"/>
  <c r="D3" i="2"/>
  <c r="E7" i="2"/>
  <c r="E3" i="2"/>
  <c r="D9" i="2"/>
  <c r="D19" i="2"/>
  <c r="E4" i="2"/>
  <c r="D18" i="2"/>
  <c r="D7" i="2"/>
  <c r="D12" i="2"/>
  <c r="D2" i="2"/>
  <c r="E2" i="2"/>
  <c r="D14" i="2"/>
  <c r="E15" i="2"/>
  <c r="D11" i="2"/>
  <c r="D5" i="2"/>
  <c r="D4" i="2"/>
  <c r="E11" i="2"/>
  <c r="D6" i="2"/>
  <c r="E12" i="2"/>
  <c r="D15" i="2"/>
  <c r="D13" i="2"/>
  <c r="D20" i="2"/>
  <c r="E18" i="2"/>
  <c r="D10" i="2"/>
  <c r="E9" i="2"/>
  <c r="E8" i="2"/>
  <c r="D17" i="2"/>
  <c r="D16" i="2"/>
  <c r="E6" i="2"/>
  <c r="D23" i="2"/>
  <c r="E5" i="2"/>
  <c r="E10" i="2"/>
  <c r="D8" i="2"/>
  <c r="E13" i="2"/>
  <c r="C20" i="2"/>
  <c r="E20" i="2" s="1"/>
  <c r="E19" i="2"/>
  <c r="C22" i="2"/>
  <c r="E21" i="2"/>
  <c r="C16" i="2"/>
  <c r="E14" i="2"/>
  <c r="F139" i="3"/>
  <c r="G138" i="3"/>
  <c r="G175" i="1"/>
  <c r="G238" i="3" s="1"/>
  <c r="G99" i="1"/>
  <c r="G162" i="3" s="1"/>
  <c r="G92" i="1"/>
  <c r="G155" i="3" s="1"/>
  <c r="G118" i="1"/>
  <c r="G181" i="3" s="1"/>
  <c r="G192" i="1"/>
  <c r="G265" i="3" s="1"/>
  <c r="E265" i="3"/>
  <c r="G191" i="1"/>
  <c r="G264" i="3" s="1"/>
  <c r="E264" i="3"/>
  <c r="G137" i="1"/>
  <c r="G200" i="3" s="1"/>
  <c r="G196" i="3"/>
  <c r="G156" i="1"/>
  <c r="G219" i="3" s="1"/>
  <c r="G215" i="3"/>
  <c r="G190" i="1"/>
  <c r="G263" i="3" s="1"/>
  <c r="E263" i="3"/>
  <c r="G107" i="1"/>
  <c r="G170" i="3" s="1"/>
  <c r="E170" i="3"/>
  <c r="E79" i="1"/>
  <c r="E126" i="1"/>
  <c r="E145" i="1" s="1"/>
  <c r="E78" i="1"/>
  <c r="E139" i="3" s="1"/>
  <c r="G108" i="1"/>
  <c r="G171" i="3" s="1"/>
  <c r="E127" i="1"/>
  <c r="E190" i="3" s="1"/>
  <c r="G109" i="1"/>
  <c r="G172" i="3" s="1"/>
  <c r="E128" i="1"/>
  <c r="E191" i="3" s="1"/>
  <c r="G110" i="1"/>
  <c r="G173" i="3" s="1"/>
  <c r="E129" i="1"/>
  <c r="E192" i="3" s="1"/>
  <c r="G101" i="1" l="1"/>
  <c r="G102" i="1" s="1"/>
  <c r="E140" i="3"/>
  <c r="E16" i="2"/>
  <c r="C17" i="2"/>
  <c r="E17" i="2" s="1"/>
  <c r="C23" i="2"/>
  <c r="E23" i="2" s="1"/>
  <c r="E22" i="2"/>
  <c r="G194" i="1"/>
  <c r="G267" i="3" s="1"/>
  <c r="G126" i="1"/>
  <c r="G189" i="3" s="1"/>
  <c r="E189" i="3"/>
  <c r="G145" i="1"/>
  <c r="G208" i="3" s="1"/>
  <c r="E208" i="3"/>
  <c r="R46" i="1"/>
  <c r="H115" i="3" s="1"/>
  <c r="G164" i="3"/>
  <c r="G79" i="1"/>
  <c r="G140" i="3" s="1"/>
  <c r="G78" i="1"/>
  <c r="G139" i="3" s="1"/>
  <c r="E164" i="1"/>
  <c r="E148" i="1"/>
  <c r="E211" i="3" s="1"/>
  <c r="G129" i="1"/>
  <c r="G192" i="3" s="1"/>
  <c r="E147" i="1"/>
  <c r="E210" i="3" s="1"/>
  <c r="G128" i="1"/>
  <c r="G191" i="3" s="1"/>
  <c r="G127" i="1"/>
  <c r="G190" i="3" s="1"/>
  <c r="E146" i="1"/>
  <c r="E209" i="3" s="1"/>
  <c r="G111" i="1"/>
  <c r="H81" i="1" l="1"/>
  <c r="H80" i="1"/>
  <c r="G165" i="3"/>
  <c r="H129" i="3"/>
  <c r="G120" i="1"/>
  <c r="G183" i="3" s="1"/>
  <c r="G174" i="3"/>
  <c r="E183" i="1"/>
  <c r="E227" i="3"/>
  <c r="G164" i="1"/>
  <c r="G227" i="3" s="1"/>
  <c r="G130" i="1"/>
  <c r="G146" i="1"/>
  <c r="G209" i="3" s="1"/>
  <c r="E165" i="1"/>
  <c r="E228" i="3" s="1"/>
  <c r="G147" i="1"/>
  <c r="G210" i="3" s="1"/>
  <c r="E166" i="1"/>
  <c r="E229" i="3" s="1"/>
  <c r="G148" i="1"/>
  <c r="G211" i="3" s="1"/>
  <c r="E167" i="1"/>
  <c r="E230" i="3" s="1"/>
  <c r="G183" i="1" l="1"/>
  <c r="G256" i="3" s="1"/>
  <c r="E256" i="3"/>
  <c r="G139" i="1"/>
  <c r="G193" i="3"/>
  <c r="G167" i="1"/>
  <c r="G230" i="3" s="1"/>
  <c r="E186" i="1"/>
  <c r="G166" i="1"/>
  <c r="G229" i="3" s="1"/>
  <c r="E185" i="1"/>
  <c r="G165" i="1"/>
  <c r="G228" i="3" s="1"/>
  <c r="E184" i="1"/>
  <c r="G149" i="1"/>
  <c r="H142" i="3" l="1"/>
  <c r="G121" i="1"/>
  <c r="G184" i="3" s="1"/>
  <c r="G185" i="1"/>
  <c r="G258" i="3" s="1"/>
  <c r="E258" i="3"/>
  <c r="G186" i="1"/>
  <c r="G259" i="3" s="1"/>
  <c r="E259" i="3"/>
  <c r="G140" i="1"/>
  <c r="G202" i="3"/>
  <c r="G168" i="1"/>
  <c r="G184" i="1"/>
  <c r="G257" i="3" s="1"/>
  <c r="E257" i="3"/>
  <c r="G158" i="1"/>
  <c r="G212" i="3"/>
  <c r="R30" i="1" l="1"/>
  <c r="H99" i="3" s="1"/>
  <c r="R29" i="1"/>
  <c r="H98" i="3" s="1"/>
  <c r="R31" i="1"/>
  <c r="H100" i="3" s="1"/>
  <c r="R40" i="1"/>
  <c r="H109" i="3" s="1"/>
  <c r="H141" i="3"/>
  <c r="R43" i="1"/>
  <c r="H112" i="3" s="1"/>
  <c r="R42" i="1"/>
  <c r="H111" i="3" s="1"/>
  <c r="R41" i="1"/>
  <c r="H110" i="3" s="1"/>
  <c r="H143" i="3"/>
  <c r="R32" i="1"/>
  <c r="H101" i="3" s="1"/>
  <c r="R39" i="1"/>
  <c r="H108" i="3" s="1"/>
  <c r="R34" i="1"/>
  <c r="H103" i="3" s="1"/>
  <c r="R47" i="1"/>
  <c r="H116" i="3" s="1"/>
  <c r="G187" i="1"/>
  <c r="G196" i="1" s="1"/>
  <c r="G197" i="1" s="1"/>
  <c r="G203" i="3"/>
  <c r="R48" i="1"/>
  <c r="H117" i="3" s="1"/>
  <c r="G221" i="3"/>
  <c r="G159" i="1"/>
  <c r="G177" i="1"/>
  <c r="G231" i="3"/>
  <c r="G260" i="3" l="1"/>
  <c r="G240" i="3"/>
  <c r="G178" i="1"/>
  <c r="G269" i="3"/>
  <c r="G222" i="3"/>
  <c r="R49" i="1"/>
  <c r="H118" i="3" s="1"/>
  <c r="R24" i="1" l="1"/>
  <c r="H93" i="3" s="1"/>
  <c r="G270" i="3"/>
  <c r="R51" i="1"/>
  <c r="H120" i="3" s="1"/>
  <c r="G241" i="3"/>
  <c r="R25" i="1"/>
  <c r="H94" i="3" s="1"/>
  <c r="R50" i="1"/>
  <c r="H119" i="3" s="1"/>
  <c r="R26" i="1" l="1"/>
  <c r="H95" i="3" s="1"/>
</calcChain>
</file>

<file path=xl/sharedStrings.xml><?xml version="1.0" encoding="utf-8"?>
<sst xmlns="http://schemas.openxmlformats.org/spreadsheetml/2006/main" count="617" uniqueCount="192">
  <si>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</si>
  <si>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</si>
  <si>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</si>
  <si>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</si>
  <si>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</si>
  <si>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</si>
  <si>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</si>
  <si>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</si>
  <si>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Input Data Dimensi Daun Jendela</t>
  </si>
  <si>
    <t>H =</t>
  </si>
  <si>
    <t>B =</t>
  </si>
  <si>
    <t>w =</t>
  </si>
  <si>
    <t>mm</t>
  </si>
  <si>
    <t>Profil 1</t>
  </si>
  <si>
    <t>Profil 2</t>
  </si>
  <si>
    <t>Profil 3</t>
  </si>
  <si>
    <t>Input Data Dimensi Kusen Jendela</t>
  </si>
  <si>
    <t>A.2.</t>
  </si>
  <si>
    <t>b =</t>
  </si>
  <si>
    <t>Toleransi jarak,</t>
  </si>
  <si>
    <r>
      <t>mm</t>
    </r>
    <r>
      <rPr>
        <vertAlign val="superscript"/>
        <sz val="11"/>
        <color theme="1"/>
        <rFont val="Calibri"/>
        <family val="2"/>
      </rPr>
      <t>2</t>
    </r>
  </si>
  <si>
    <t>φ =</t>
  </si>
  <si>
    <t>Input Data Harga Satuan Tenaga Kerja</t>
  </si>
  <si>
    <t>Pekerja</t>
  </si>
  <si>
    <t>Tukang Ahli</t>
  </si>
  <si>
    <t>Kepala Tukang</t>
  </si>
  <si>
    <t>Mandor</t>
  </si>
  <si>
    <r>
      <t>OH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</si>
  <si>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</si>
  <si>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</si>
  <si>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=</t>
    </r>
  </si>
  <si>
    <t>A.3.</t>
  </si>
  <si>
    <t>Input Data Harga Material</t>
  </si>
  <si>
    <t>Profil Kusem 1</t>
  </si>
  <si>
    <t>Profil Kusen 2</t>
  </si>
  <si>
    <t>Profil Kusen 3</t>
  </si>
  <si>
    <t>Balok kayu,</t>
  </si>
  <si>
    <t>Paku,</t>
  </si>
  <si>
    <t>per kg</t>
  </si>
  <si>
    <t>Lem kayu,</t>
  </si>
  <si>
    <t>Papan kayu,</t>
  </si>
  <si>
    <t>Engsel kupu - kupu,</t>
  </si>
  <si>
    <t>per ps</t>
  </si>
  <si>
    <t>Kait angin,</t>
  </si>
  <si>
    <t>per bh</t>
  </si>
  <si>
    <t>Kaca tebal 5 mm,</t>
  </si>
  <si>
    <t>A.4.</t>
  </si>
  <si>
    <t>B.</t>
  </si>
  <si>
    <t>PERHITUNGAN LUAS DAN VOLUME</t>
  </si>
  <si>
    <r>
      <t>m</t>
    </r>
    <r>
      <rPr>
        <vertAlign val="superscript"/>
        <sz val="11"/>
        <color theme="1"/>
        <rFont val="Calibri"/>
        <family val="2"/>
      </rPr>
      <t>2</t>
    </r>
  </si>
  <si>
    <t>Luas untuk daun jendela,</t>
  </si>
  <si>
    <t>Volume total kayu pakai,</t>
  </si>
  <si>
    <t>V =</t>
  </si>
  <si>
    <t>n =</t>
  </si>
  <si>
    <r>
      <t>m</t>
    </r>
    <r>
      <rPr>
        <vertAlign val="superscript"/>
        <sz val="11"/>
        <color theme="1"/>
        <rFont val="Calibri"/>
        <family val="2"/>
      </rPr>
      <t>3</t>
    </r>
  </si>
  <si>
    <t>Luas total untuk kaca,</t>
  </si>
  <si>
    <r>
      <t>A</t>
    </r>
    <r>
      <rPr>
        <vertAlign val="subscript"/>
        <sz val="11"/>
        <color theme="1"/>
        <rFont val="Calibri"/>
        <family val="2"/>
      </rPr>
      <t>kc</t>
    </r>
    <r>
      <rPr>
        <sz val="11"/>
        <color theme="1"/>
        <rFont val="Calibri"/>
        <family val="2"/>
      </rPr>
      <t xml:space="preserve"> =</t>
    </r>
  </si>
  <si>
    <t>Perhitungan Luas &amp; Volume untuk Daun Jendela</t>
  </si>
  <si>
    <t>Perhitungan Volume untuk Kusen Jendela</t>
  </si>
  <si>
    <t>Tinggi total kusen,</t>
  </si>
  <si>
    <t>Lebar total kusen,</t>
  </si>
  <si>
    <t>Volume total kusen jendela,</t>
  </si>
  <si>
    <t>Nilai overhead &amp; profit,</t>
  </si>
  <si>
    <t>% =</t>
  </si>
  <si>
    <t>Nilai pajak PPN,</t>
  </si>
  <si>
    <t>C.</t>
  </si>
  <si>
    <t>bh</t>
  </si>
  <si>
    <r>
      <t>n * A</t>
    </r>
    <r>
      <rPr>
        <vertAlign val="subscript"/>
        <sz val="11"/>
        <color theme="1"/>
        <rFont val="Calibri"/>
        <family val="2"/>
      </rPr>
      <t>dj</t>
    </r>
    <r>
      <rPr>
        <sz val="11"/>
        <color theme="1"/>
        <rFont val="Calibri"/>
        <family val="2"/>
      </rPr>
      <t xml:space="preserve"> =</t>
    </r>
  </si>
  <si>
    <t>C.1.</t>
  </si>
  <si>
    <t>Analisa RAB dan harga pembuatan dan pemasangan daun jendela</t>
  </si>
  <si>
    <t>ANALISA RENCANA ANGGARAN DAN BIAYA</t>
  </si>
  <si>
    <t>URAIAN</t>
  </si>
  <si>
    <t>HARGA SATUAN</t>
  </si>
  <si>
    <t>JUMLAH HARGA</t>
  </si>
  <si>
    <t>A. Tenaga Kerja</t>
  </si>
  <si>
    <t>KOEF.</t>
  </si>
  <si>
    <t>Jumlah Biaya Tenaga Kerja:</t>
  </si>
  <si>
    <t>B. Material dan Bahan</t>
  </si>
  <si>
    <t>Lem kayu, kg</t>
  </si>
  <si>
    <r>
      <t>Papan Kayu, m</t>
    </r>
    <r>
      <rPr>
        <vertAlign val="superscript"/>
        <sz val="11"/>
        <color theme="1"/>
        <rFont val="Calibri"/>
        <family val="2"/>
      </rPr>
      <t>3</t>
    </r>
  </si>
  <si>
    <r>
      <t>Kaca 5 mm, m</t>
    </r>
    <r>
      <rPr>
        <vertAlign val="superscript"/>
        <sz val="11"/>
        <color theme="1"/>
        <rFont val="Calibri"/>
        <family val="2"/>
      </rPr>
      <t>2</t>
    </r>
  </si>
  <si>
    <t xml:space="preserve">Harga satuan pekerjaan (termasuk profit, overhead, &amp; PPN) </t>
  </si>
  <si>
    <t>Pekerja, OH</t>
  </si>
  <si>
    <t>Tukang Ahli, OH</t>
  </si>
  <si>
    <t>Kepala Tukang, OH</t>
  </si>
  <si>
    <t>Mandor, OH</t>
  </si>
  <si>
    <t>C.2.</t>
  </si>
  <si>
    <t>Analisa RAB dan harga pembuatan dan pemasangan kusen jendela</t>
  </si>
  <si>
    <r>
      <t>Balok kayu, m</t>
    </r>
    <r>
      <rPr>
        <vertAlign val="superscript"/>
        <sz val="11"/>
        <color theme="1"/>
        <rFont val="Calibri"/>
        <family val="2"/>
      </rPr>
      <t>3</t>
    </r>
  </si>
  <si>
    <t>paku, kg</t>
  </si>
  <si>
    <t>Engsel jendela, ps</t>
  </si>
  <si>
    <t>kait angin, bh</t>
  </si>
  <si>
    <t>Luas total untuk kayu,</t>
  </si>
  <si>
    <r>
      <t>A</t>
    </r>
    <r>
      <rPr>
        <vertAlign val="subscript"/>
        <sz val="11"/>
        <color theme="1"/>
        <rFont val="Calibri"/>
        <family val="2"/>
      </rPr>
      <t>ky</t>
    </r>
    <r>
      <rPr>
        <sz val="11"/>
        <color theme="1"/>
        <rFont val="Calibri"/>
        <family val="2"/>
      </rPr>
      <t xml:space="preserve"> =</t>
    </r>
  </si>
  <si>
    <t>Analisa RAB dan harga pelaburan politur untuk daun jendela</t>
  </si>
  <si>
    <t>Politur muda,</t>
  </si>
  <si>
    <t>Politur muda, ltr</t>
  </si>
  <si>
    <t>Politur ultra, ltr</t>
  </si>
  <si>
    <t>Amplas,</t>
  </si>
  <si>
    <t>per ltr</t>
  </si>
  <si>
    <t>Politur ultra,</t>
  </si>
  <si>
    <t>per lbr</t>
  </si>
  <si>
    <t>Amplas, lbr</t>
  </si>
  <si>
    <t>Luas</t>
  </si>
  <si>
    <t>Keliling</t>
  </si>
  <si>
    <t>Panjang</t>
  </si>
  <si>
    <t>Volume</t>
  </si>
  <si>
    <t>Permukaan</t>
  </si>
  <si>
    <t>Keterangan</t>
  </si>
  <si>
    <t>Luas permukaan kusen,</t>
  </si>
  <si>
    <t>Analisa RAB dan harga pelaburan politur untuk kusen jendela</t>
  </si>
  <si>
    <t>OUTPUT PROGRAM SPREADSHEET</t>
  </si>
  <si>
    <t>Biaya pembuatan dan pemasangan daun &amp; kusen jendelan,</t>
  </si>
  <si>
    <t>Rekapitulasi biaya kebutuhan tenaga kerja,</t>
  </si>
  <si>
    <t>Rekapitulasi biaya kebutuhan material,</t>
  </si>
  <si>
    <t>Volume kebutuhan tenaga kerja,</t>
  </si>
  <si>
    <t>Volume kebutuhan material</t>
  </si>
  <si>
    <r>
      <t>per m</t>
    </r>
    <r>
      <rPr>
        <vertAlign val="superscript"/>
        <sz val="11"/>
        <color theme="1"/>
        <rFont val="Calibri"/>
        <family val="2"/>
      </rPr>
      <t>3</t>
    </r>
  </si>
  <si>
    <r>
      <t>per m</t>
    </r>
    <r>
      <rPr>
        <vertAlign val="superscript"/>
        <sz val="11"/>
        <color theme="1"/>
        <rFont val="Calibri"/>
        <family val="2"/>
      </rPr>
      <t>2</t>
    </r>
  </si>
  <si>
    <t>A =</t>
  </si>
  <si>
    <t>lbr =</t>
  </si>
  <si>
    <t>ps</t>
  </si>
  <si>
    <t>kg</t>
  </si>
  <si>
    <t>ltr</t>
  </si>
  <si>
    <t>lbr</t>
  </si>
  <si>
    <t>D.</t>
  </si>
  <si>
    <t>D.1.</t>
  </si>
  <si>
    <t>D.2.</t>
  </si>
  <si>
    <t>D.3.</t>
  </si>
  <si>
    <t>D.4.</t>
  </si>
  <si>
    <t>D.5.</t>
  </si>
  <si>
    <t>D.6.</t>
  </si>
  <si>
    <t>Y</t>
  </si>
  <si>
    <t>X</t>
  </si>
  <si>
    <t>Gambar : Ilustrasi bentuk kusen dan daun jendela</t>
  </si>
  <si>
    <t xml:space="preserve"> </t>
  </si>
  <si>
    <t>Rekapitulasi biaya per item pekerjaan</t>
  </si>
  <si>
    <t>Pembuatan dan pemasangan daun jendela,</t>
  </si>
  <si>
    <t>Pembuatan dan pemasangan kusen jendela,</t>
  </si>
  <si>
    <t>Analisa RAB dan harga pemasangan engsel jendela</t>
  </si>
  <si>
    <t>Pemasangan engsel jendela,</t>
  </si>
  <si>
    <t>Analisa RAB dan harga pemasangan kait angin jendela</t>
  </si>
  <si>
    <t>Pemasangan kait angin,</t>
  </si>
  <si>
    <t>Pelaburan politur pada daun jendela,</t>
  </si>
  <si>
    <t>Pelaburan politur pada kusen jendela,</t>
  </si>
  <si>
    <t>W =</t>
  </si>
  <si>
    <t>L =</t>
  </si>
  <si>
    <t xml:space="preserve">REPORT OUTPUT EXCEL SPREADSHEET </t>
  </si>
  <si>
    <t>• Nama Program</t>
  </si>
  <si>
    <t xml:space="preserve">• Versi </t>
  </si>
  <si>
    <t>1.00</t>
  </si>
  <si>
    <t>• Penyusun</t>
  </si>
  <si>
    <t>Indra K Raj Suweda</t>
  </si>
  <si>
    <t>• email</t>
  </si>
  <si>
    <t>indrakrajsuweda@gmail.com</t>
  </si>
  <si>
    <t>Judul Program</t>
  </si>
  <si>
    <t>:</t>
  </si>
  <si>
    <t>Versi Program</t>
  </si>
  <si>
    <t>V1.0.0</t>
  </si>
  <si>
    <t>Update ke 0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</si>
  <si>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</si>
  <si>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</si>
  <si>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</si>
  <si>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</si>
  <si>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</si>
  <si>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</si>
  <si>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</si>
  <si>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</si>
  <si>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r>
      <t>V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+ ... + V</t>
    </r>
    <r>
      <rPr>
        <vertAlign val="subscript"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</si>
  <si>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</rPr>
      <t>p-TOT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p1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p2</t>
    </r>
    <r>
      <rPr>
        <sz val="11"/>
        <color theme="1"/>
        <rFont val="Calibri"/>
        <family val="2"/>
      </rPr>
      <t xml:space="preserve"> + ... + A</t>
    </r>
    <r>
      <rPr>
        <vertAlign val="subscript"/>
        <sz val="11"/>
        <color theme="1"/>
        <rFont val="Calibri"/>
        <family val="2"/>
      </rPr>
      <t>p7</t>
    </r>
    <r>
      <rPr>
        <sz val="11"/>
        <color theme="1"/>
        <rFont val="Calibri"/>
        <family val="2"/>
      </rPr>
      <t xml:space="preserve"> =</t>
    </r>
  </si>
  <si>
    <t>Dimensi</t>
  </si>
  <si>
    <r>
      <t>V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</si>
  <si>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</rPr>
      <t>p-TOT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p1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p2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p3</t>
    </r>
    <r>
      <rPr>
        <sz val="11"/>
        <color theme="1"/>
        <rFont val="Calibri"/>
        <family val="2"/>
      </rPr>
      <t xml:space="preserve"> =</t>
    </r>
  </si>
  <si>
    <t>a</t>
  </si>
  <si>
    <t>b</t>
  </si>
  <si>
    <t>c</t>
  </si>
  <si>
    <t>Gambar : Ilustrasi bentuk kusen</t>
  </si>
  <si>
    <t>Input Data Perencanaan</t>
  </si>
  <si>
    <t>A1</t>
  </si>
  <si>
    <t>A2</t>
  </si>
  <si>
    <t>B1</t>
  </si>
  <si>
    <t>B2</t>
  </si>
  <si>
    <t>Analisa Dimensi dan Harga Pembuatan &amp; Pemasangan Jendela Tipe 5</t>
  </si>
  <si>
    <t>Analisa Dimensi dan Harga Pembuatan dan Pemasangan Jendela Tipe 5</t>
  </si>
  <si>
    <t>Nopember 2022</t>
  </si>
  <si>
    <t>Jumlah Biaya Material dan Bahan:</t>
  </si>
  <si>
    <t>Biaya pembuatan dan pemasangan daun jendela:</t>
  </si>
  <si>
    <t>Biaya pembuatan dan pemasangan kusen jendela:</t>
  </si>
  <si>
    <t>Biaya pemasangan engsel jendela:</t>
  </si>
  <si>
    <t>Biaya pemasangan kait angin jendela:</t>
  </si>
  <si>
    <t>Biaya pelaburan politur untuk daun jendela:</t>
  </si>
  <si>
    <t>Biaya pelaburan politur untuk kusen jendela: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</si>
</sst>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p&quot;* #,##0_-;\-&quot;Rp&quot;* #,##0_-;_-&quot;Rp&quot;* &quot;-&quot;_-;_-@_-"/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_-&quot;Rp&quot;* #,##0_-;\-&quot;Rp&quot;* #,##0_-;_-&quot;Rp&quot;* &quot;-&quot;???_-;_-@_-"/>
    <numFmt numFmtId="168" formatCode="_-&quot;Rp&quot;* #,##0_-;\-&quot;Rp&quot;* #,##0_-;_-&quot;Rp&quot;* &quot;-&quot;????_-;_-@_-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charset val="1"/>
      <scheme val="major"/>
    </font>
    <font>
      <b/>
      <sz val="1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indent="2"/>
    </xf>
    <xf numFmtId="164" fontId="2" fillId="3" borderId="6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167" fontId="0" fillId="0" borderId="9" xfId="0" applyNumberFormat="1" applyBorder="1" applyAlignment="1">
      <alignment horizontal="right" vertical="center"/>
    </xf>
    <xf numFmtId="167" fontId="0" fillId="0" borderId="8" xfId="0" applyNumberFormat="1" applyBorder="1" applyAlignment="1">
      <alignment vertical="center"/>
    </xf>
    <xf numFmtId="42" fontId="0" fillId="0" borderId="0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9" fillId="0" borderId="0" xfId="1" applyNumberFormat="1" applyFont="1" applyFill="1" applyBorder="1" applyAlignment="1">
      <alignment horizontal="left" vertical="center" indent="2"/>
    </xf>
    <xf numFmtId="0" fontId="2" fillId="8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1"/>
    </xf>
    <xf numFmtId="0" fontId="0" fillId="0" borderId="5" xfId="0" applyFill="1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2" xfId="3" applyFont="1" applyFill="1" applyBorder="1" applyAlignment="1">
      <alignment horizontal="left" vertical="center" indent="1"/>
    </xf>
    <xf numFmtId="0" fontId="12" fillId="0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right" vertical="center"/>
    </xf>
    <xf numFmtId="0" fontId="12" fillId="0" borderId="3" xfId="3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9" borderId="4" xfId="3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left" vertical="center" indent="1"/>
    </xf>
    <xf numFmtId="0" fontId="5" fillId="9" borderId="0" xfId="3" applyFont="1" applyFill="1" applyBorder="1" applyAlignment="1">
      <alignment horizontal="center" vertical="center"/>
    </xf>
    <xf numFmtId="0" fontId="5" fillId="9" borderId="0" xfId="3" applyFont="1" applyFill="1" applyBorder="1" applyAlignment="1">
      <alignment horizontal="right" vertical="center"/>
    </xf>
    <xf numFmtId="0" fontId="5" fillId="9" borderId="5" xfId="3" applyFont="1" applyFill="1" applyBorder="1" applyAlignment="1">
      <alignment horizontal="left" vertical="center"/>
    </xf>
    <xf numFmtId="0" fontId="6" fillId="9" borderId="0" xfId="3" applyFont="1" applyFill="1" applyAlignment="1">
      <alignment horizontal="left" vertical="center" indent="1"/>
    </xf>
    <xf numFmtId="0" fontId="5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right" vertical="center"/>
    </xf>
    <xf numFmtId="0" fontId="4" fillId="10" borderId="1" xfId="3" applyFont="1" applyFill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indent="1"/>
    </xf>
    <xf numFmtId="0" fontId="2" fillId="8" borderId="6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11" borderId="3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11" borderId="11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11" borderId="2" xfId="0" applyFill="1" applyBorder="1" applyAlignment="1">
      <alignment horizontal="left" vertical="center" indent="1"/>
    </xf>
    <xf numFmtId="0" fontId="0" fillId="11" borderId="0" xfId="0" applyFill="1" applyBorder="1" applyAlignment="1">
      <alignment horizontal="left" vertical="center" indent="1"/>
    </xf>
    <xf numFmtId="0" fontId="0" fillId="11" borderId="10" xfId="0" applyFill="1" applyBorder="1" applyAlignment="1">
      <alignment horizontal="left" vertical="center" indent="1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5" fillId="9" borderId="0" xfId="3" applyFont="1" applyFill="1" applyBorder="1" applyAlignment="1">
      <alignment horizontal="left" vertical="center"/>
    </xf>
    <xf numFmtId="0" fontId="6" fillId="9" borderId="0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left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indent="2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7" fillId="12" borderId="0" xfId="0" applyFont="1" applyFill="1" applyAlignment="1">
      <alignment vertical="center"/>
    </xf>
    <xf numFmtId="0" fontId="18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vertical="center"/>
    </xf>
    <xf numFmtId="0" fontId="18" fillId="12" borderId="0" xfId="0" quotePrefix="1" applyFont="1" applyFill="1" applyAlignment="1">
      <alignment vertical="center"/>
    </xf>
    <xf numFmtId="0" fontId="19" fillId="12" borderId="0" xfId="4" quotePrefix="1" applyFont="1" applyFill="1" applyAlignment="1">
      <alignment vertical="center"/>
    </xf>
    <xf numFmtId="0" fontId="5" fillId="12" borderId="0" xfId="0" applyFont="1" applyFill="1" applyAlignment="1">
      <alignment vertical="center"/>
    </xf>
    <xf numFmtId="0" fontId="20" fillId="12" borderId="0" xfId="0" applyFont="1" applyFill="1" applyAlignment="1">
      <alignment vertical="center"/>
    </xf>
    <xf numFmtId="0" fontId="5" fillId="12" borderId="0" xfId="0" applyFont="1" applyFill="1" applyAlignment="1">
      <alignment vertical="center" wrapText="1"/>
    </xf>
    <xf numFmtId="0" fontId="21" fillId="12" borderId="0" xfId="4" applyFont="1" applyFill="1" applyAlignment="1">
      <alignment vertical="center"/>
    </xf>
    <xf numFmtId="0" fontId="22" fillId="12" borderId="0" xfId="0" applyFont="1" applyFill="1" applyAlignment="1">
      <alignment vertical="center"/>
    </xf>
    <xf numFmtId="1" fontId="2" fillId="3" borderId="6" xfId="0" applyNumberFormat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13" xfId="0" applyNumberForma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7" fontId="0" fillId="0" borderId="6" xfId="0" applyNumberFormat="1" applyFont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167" fontId="2" fillId="6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2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right" vertical="center" indent="1"/>
    </xf>
    <xf numFmtId="0" fontId="0" fillId="7" borderId="6" xfId="0" applyFill="1" applyBorder="1" applyAlignment="1">
      <alignment horizontal="right" vertical="center" indent="1"/>
    </xf>
    <xf numFmtId="167" fontId="0" fillId="7" borderId="6" xfId="0" applyNumberForma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42" fontId="0" fillId="0" borderId="7" xfId="2" applyFont="1" applyBorder="1" applyAlignment="1">
      <alignment horizontal="center" vertical="center"/>
    </xf>
    <xf numFmtId="42" fontId="0" fillId="0" borderId="9" xfId="2" applyFont="1" applyBorder="1" applyAlignment="1">
      <alignment horizontal="center" vertical="center"/>
    </xf>
    <xf numFmtId="42" fontId="0" fillId="0" borderId="8" xfId="2" applyFon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7" fontId="2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20" fontId="0" fillId="0" borderId="16" xfId="0" quotePrefix="1" applyNumberFormat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4" fillId="0" borderId="16" xfId="4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7" borderId="7" xfId="0" applyFill="1" applyBorder="1" applyAlignment="1">
      <alignment horizontal="right" vertical="center" indent="1"/>
    </xf>
    <xf numFmtId="0" fontId="0" fillId="7" borderId="9" xfId="0" applyFill="1" applyBorder="1" applyAlignment="1">
      <alignment horizontal="right" vertical="center" inden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</cellXfs>
  <cellStyles count="5">
    <cellStyle name="Comma" xfId="1" builtinId="3"/>
    <cellStyle name="Currency [0]" xfId="2" builtinId="7"/>
    <cellStyle name="Hyperlink" xfId="4" builtinId="8"/>
    <cellStyle name="Normal" xfId="0" builtinId="0"/>
    <cellStyle name="Normal 2" xfId="3" xr:uid="{CE28F0F4-48AB-4AF2-A905-6FD0B90A0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Kusen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Table!$D$2:$D$6</c:f>
              <c:numCache>
                <c:formatCode>0.000</c:formatCode>
                <c:ptCount val="5"/>
                <c:pt idx="0">
                  <c:v>-25</c:v>
                </c:pt>
                <c:pt idx="1">
                  <c:v>-25</c:v>
                </c:pt>
                <c:pt idx="2">
                  <c:v>25</c:v>
                </c:pt>
                <c:pt idx="3">
                  <c:v>25</c:v>
                </c:pt>
                <c:pt idx="4">
                  <c:v>-25</c:v>
                </c:pt>
              </c:numCache>
            </c:numRef>
          </c:xVal>
          <c:yVal>
            <c:numRef>
              <c:f>Table!$E$2:$E$6</c:f>
              <c:numCache>
                <c:formatCode>0.000</c:formatCode>
                <c:ptCount val="5"/>
                <c:pt idx="0">
                  <c:v>-18.75</c:v>
                </c:pt>
                <c:pt idx="1">
                  <c:v>18.75</c:v>
                </c:pt>
                <c:pt idx="2">
                  <c:v>18.75</c:v>
                </c:pt>
                <c:pt idx="3">
                  <c:v>-18.75</c:v>
                </c:pt>
                <c:pt idx="4">
                  <c:v>-18.75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FC-4426-A404-E056F547C096}"/>
            </c:ext>
          </c:extLst>
        </c:ser>
        <c:ser>
          <c:idx val="1"/>
          <c:order val="1"/>
          <c:tx>
            <c:v>Kusen 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Table!$D$7:$D$11</c:f>
              <c:numCache>
                <c:formatCode>0.000</c:formatCode>
                <c:ptCount val="5"/>
                <c:pt idx="0">
                  <c:v>-18.75</c:v>
                </c:pt>
                <c:pt idx="1">
                  <c:v>-18.75</c:v>
                </c:pt>
                <c:pt idx="2">
                  <c:v>18.75</c:v>
                </c:pt>
                <c:pt idx="3">
                  <c:v>18.75</c:v>
                </c:pt>
                <c:pt idx="4">
                  <c:v>-18.75</c:v>
                </c:pt>
              </c:numCache>
            </c:numRef>
          </c:xVal>
          <c:yVal>
            <c:numRef>
              <c:f>Table!$E$7:$E$11</c:f>
              <c:numCache>
                <c:formatCode>0.000</c:formatCode>
                <c:ptCount val="5"/>
                <c:pt idx="0">
                  <c:v>-12.5</c:v>
                </c:pt>
                <c:pt idx="1">
                  <c:v>12.5</c:v>
                </c:pt>
                <c:pt idx="2">
                  <c:v>12.5</c:v>
                </c:pt>
                <c:pt idx="3">
                  <c:v>-12.5</c:v>
                </c:pt>
                <c:pt idx="4">
                  <c:v>-12.5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FC-4426-A404-E056F547C096}"/>
            </c:ext>
          </c:extLst>
        </c:ser>
        <c:ser>
          <c:idx val="2"/>
          <c:order val="2"/>
          <c:tx>
            <c:v>1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Table!$D$12:$D$14</c:f>
              <c:numCache>
                <c:formatCode>0.000</c:formatCode>
                <c:ptCount val="3"/>
                <c:pt idx="0">
                  <c:v>-18.75</c:v>
                </c:pt>
                <c:pt idx="1">
                  <c:v>-20</c:v>
                </c:pt>
                <c:pt idx="2">
                  <c:v>-25</c:v>
                </c:pt>
              </c:numCache>
            </c:numRef>
          </c:xVal>
          <c:yVal>
            <c:numRef>
              <c:f>Table!$E$12:$E$14</c:f>
              <c:numCache>
                <c:formatCode>0.000</c:formatCode>
                <c:ptCount val="3"/>
                <c:pt idx="0">
                  <c:v>-12.5</c:v>
                </c:pt>
                <c:pt idx="1">
                  <c:v>-13.75</c:v>
                </c:pt>
                <c:pt idx="2">
                  <c:v>-13.75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FC-4426-A404-E056F547C096}"/>
            </c:ext>
          </c:extLst>
        </c:ser>
        <c:ser>
          <c:idx val="3"/>
          <c:order val="3"/>
          <c:tx>
            <c:v>2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Table!$D$15:$D$17</c:f>
              <c:numCache>
                <c:formatCode>0.000</c:formatCode>
                <c:ptCount val="3"/>
                <c:pt idx="0">
                  <c:v>18.75</c:v>
                </c:pt>
                <c:pt idx="1">
                  <c:v>20.000000000000007</c:v>
                </c:pt>
                <c:pt idx="2">
                  <c:v>25</c:v>
                </c:pt>
              </c:numCache>
            </c:numRef>
          </c:xVal>
          <c:yVal>
            <c:numRef>
              <c:f>Table!$E$15:$E$17</c:f>
              <c:numCache>
                <c:formatCode>0.000</c:formatCode>
                <c:ptCount val="3"/>
                <c:pt idx="0">
                  <c:v>-12.5</c:v>
                </c:pt>
                <c:pt idx="1">
                  <c:v>-13.75</c:v>
                </c:pt>
                <c:pt idx="2">
                  <c:v>-13.75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FC-4426-A404-E056F547C096}"/>
            </c:ext>
          </c:extLst>
        </c:ser>
        <c:ser>
          <c:idx val="4"/>
          <c:order val="4"/>
          <c:tx>
            <c:v>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Table!$D$18:$D$20</c:f>
              <c:numCache>
                <c:formatCode>0.000</c:formatCode>
                <c:ptCount val="3"/>
                <c:pt idx="0">
                  <c:v>-18.75</c:v>
                </c:pt>
                <c:pt idx="1">
                  <c:v>-20</c:v>
                </c:pt>
                <c:pt idx="2">
                  <c:v>-25</c:v>
                </c:pt>
              </c:numCache>
            </c:numRef>
          </c:xVal>
          <c:yVal>
            <c:numRef>
              <c:f>Table!$E$18:$E$20</c:f>
              <c:numCache>
                <c:formatCode>0.000</c:formatCode>
                <c:ptCount val="3"/>
                <c:pt idx="0">
                  <c:v>12.5</c:v>
                </c:pt>
                <c:pt idx="1">
                  <c:v>13.75</c:v>
                </c:pt>
                <c:pt idx="2">
                  <c:v>13.75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8FC-4426-A404-E056F547C096}"/>
            </c:ext>
          </c:extLst>
        </c:ser>
        <c:ser>
          <c:idx val="5"/>
          <c:order val="5"/>
          <c:tx>
            <c:v>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Table!$D$21:$D$23</c:f>
              <c:numCache>
                <c:formatCode>0.000</c:formatCode>
                <c:ptCount val="3"/>
                <c:pt idx="0">
                  <c:v>18.75</c:v>
                </c:pt>
                <c:pt idx="1">
                  <c:v>20.000000000000007</c:v>
                </c:pt>
                <c:pt idx="2">
                  <c:v>25</c:v>
                </c:pt>
              </c:numCache>
            </c:numRef>
          </c:xVal>
          <c:yVal>
            <c:numRef>
              <c:f>Table!$E$21:$E$23</c:f>
              <c:numCache>
                <c:formatCode>0.000</c:formatCode>
                <c:ptCount val="3"/>
                <c:pt idx="0">
                  <c:v>12.5</c:v>
                </c:pt>
                <c:pt idx="1">
                  <c:v>13.75</c:v>
                </c:pt>
                <c:pt idx="2">
                  <c:v>13.75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8FC-4426-A404-E056F547C096}"/>
            </c:ext>
          </c:extLst>
        </c:ser>
        <c:ser>
          <c:idx val="6"/>
          <c:order val="6"/>
          <c:tx>
            <c:v>kaca 1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Table!$D$24:$D$25</c:f>
              <c:numCache>
                <c:formatCode>0.000</c:formatCode>
                <c:ptCount val="2"/>
                <c:pt idx="0">
                  <c:v>-18.75</c:v>
                </c:pt>
                <c:pt idx="1">
                  <c:v>18.75</c:v>
                </c:pt>
              </c:numCache>
            </c:numRef>
          </c:xVal>
          <c:yVal>
            <c:numRef>
              <c:f>Table!$E$24:$E$25</c:f>
              <c:numCache>
                <c:formatCode>0.000</c:formatCode>
                <c:ptCount val="2"/>
                <c:pt idx="0">
                  <c:v>-6.25</c:v>
                </c:pt>
                <c:pt idx="1">
                  <c:v>-6.25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8FC-4426-A404-E056F547C096}"/>
            </c:ext>
          </c:extLst>
        </c:ser>
        <c:ser>
          <c:idx val="7"/>
          <c:order val="7"/>
          <c:tx>
            <c:v>kaca 2</c:v>
          </c:tx>
          <c:spPr>
            <a:ln w="158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Table!$D$26:$D$27</c:f>
              <c:numCache>
                <c:formatCode>0.000</c:formatCode>
                <c:ptCount val="2"/>
                <c:pt idx="0">
                  <c:v>-18.75</c:v>
                </c:pt>
                <c:pt idx="1">
                  <c:v>18.75</c:v>
                </c:pt>
              </c:numCache>
            </c:numRef>
          </c:xVal>
          <c:yVal>
            <c:numRef>
              <c:f>Table!$E$26:$E$27</c:f>
              <c:numCache>
                <c:formatCode>0.000</c:formatCode>
                <c:ptCount val="2"/>
                <c:pt idx="0">
                  <c:v>6.25</c:v>
                </c:pt>
                <c:pt idx="1">
                  <c:v>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8FC-4426-A404-E056F547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7928"/>
        <c:axId val="706251864"/>
      </c:scatterChart>
      <c:valAx>
        <c:axId val="706247928"/>
        <c:scaling>
          <c:orientation val="minMax"/>
          <c:max val="25"/>
          <c:min val="-25"/>
        </c:scaling>
        <c:delete val="1"/>
        <c:axPos val="b"/>
        <c:numFmt formatCode="0.000" sourceLinked="1"/>
        <c:majorTickMark val="none"/>
        <c:minorTickMark val="none"/>
        <c:tickLblPos val="nextTo"/>
        <c:crossAx val="706251864"/>
        <c:crosses val="autoZero"/>
        <c:crossBetween val="midCat"/>
        <c:majorUnit val="5"/>
        <c:minorUnit val="1"/>
      </c:valAx>
      <c:valAx>
        <c:axId val="706251864"/>
        <c:scaling>
          <c:orientation val="minMax"/>
          <c:max val="30"/>
          <c:min val="-30"/>
        </c:scaling>
        <c:delete val="1"/>
        <c:axPos val="l"/>
        <c:numFmt formatCode="0.000" sourceLinked="1"/>
        <c:majorTickMark val="none"/>
        <c:minorTickMark val="none"/>
        <c:tickLblPos val="nextTo"/>
        <c:crossAx val="706247928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Kusen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Table!$D$2:$D$6</c:f>
              <c:numCache>
                <c:formatCode>0.000</c:formatCode>
                <c:ptCount val="5"/>
                <c:pt idx="0">
                  <c:v>-25</c:v>
                </c:pt>
                <c:pt idx="1">
                  <c:v>-25</c:v>
                </c:pt>
                <c:pt idx="2">
                  <c:v>25</c:v>
                </c:pt>
                <c:pt idx="3">
                  <c:v>25</c:v>
                </c:pt>
                <c:pt idx="4">
                  <c:v>-25</c:v>
                </c:pt>
              </c:numCache>
            </c:numRef>
          </c:xVal>
          <c:yVal>
            <c:numRef>
              <c:f>Table!$E$2:$E$6</c:f>
              <c:numCache>
                <c:formatCode>0.000</c:formatCode>
                <c:ptCount val="5"/>
                <c:pt idx="0">
                  <c:v>-18.75</c:v>
                </c:pt>
                <c:pt idx="1">
                  <c:v>18.75</c:v>
                </c:pt>
                <c:pt idx="2">
                  <c:v>18.75</c:v>
                </c:pt>
                <c:pt idx="3">
                  <c:v>-18.75</c:v>
                </c:pt>
                <c:pt idx="4">
                  <c:v>-18.75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73-4A80-961E-F1C3BDDE82FF}"/>
            </c:ext>
          </c:extLst>
        </c:ser>
        <c:ser>
          <c:idx val="1"/>
          <c:order val="1"/>
          <c:tx>
            <c:v>Kusen 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Table!$D$7:$D$11</c:f>
              <c:numCache>
                <c:formatCode>0.000</c:formatCode>
                <c:ptCount val="5"/>
                <c:pt idx="0">
                  <c:v>-18.75</c:v>
                </c:pt>
                <c:pt idx="1">
                  <c:v>-18.75</c:v>
                </c:pt>
                <c:pt idx="2">
                  <c:v>18.75</c:v>
                </c:pt>
                <c:pt idx="3">
                  <c:v>18.75</c:v>
                </c:pt>
                <c:pt idx="4">
                  <c:v>-18.75</c:v>
                </c:pt>
              </c:numCache>
            </c:numRef>
          </c:xVal>
          <c:yVal>
            <c:numRef>
              <c:f>Table!$E$7:$E$11</c:f>
              <c:numCache>
                <c:formatCode>0.000</c:formatCode>
                <c:ptCount val="5"/>
                <c:pt idx="0">
                  <c:v>-12.5</c:v>
                </c:pt>
                <c:pt idx="1">
                  <c:v>12.5</c:v>
                </c:pt>
                <c:pt idx="2">
                  <c:v>12.5</c:v>
                </c:pt>
                <c:pt idx="3">
                  <c:v>-12.5</c:v>
                </c:pt>
                <c:pt idx="4">
                  <c:v>-12.5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73-4A80-961E-F1C3BDDE82FF}"/>
            </c:ext>
          </c:extLst>
        </c:ser>
        <c:ser>
          <c:idx val="2"/>
          <c:order val="2"/>
          <c:tx>
            <c:v>1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Table!$D$12:$D$14</c:f>
              <c:numCache>
                <c:formatCode>0.000</c:formatCode>
                <c:ptCount val="3"/>
                <c:pt idx="0">
                  <c:v>-18.75</c:v>
                </c:pt>
                <c:pt idx="1">
                  <c:v>-20</c:v>
                </c:pt>
                <c:pt idx="2">
                  <c:v>-25</c:v>
                </c:pt>
              </c:numCache>
            </c:numRef>
          </c:xVal>
          <c:yVal>
            <c:numRef>
              <c:f>Table!$E$12:$E$14</c:f>
              <c:numCache>
                <c:formatCode>0.000</c:formatCode>
                <c:ptCount val="3"/>
                <c:pt idx="0">
                  <c:v>-12.5</c:v>
                </c:pt>
                <c:pt idx="1">
                  <c:v>-13.75</c:v>
                </c:pt>
                <c:pt idx="2">
                  <c:v>-13.75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73-4A80-961E-F1C3BDDE82FF}"/>
            </c:ext>
          </c:extLst>
        </c:ser>
        <c:ser>
          <c:idx val="3"/>
          <c:order val="3"/>
          <c:tx>
            <c:v>2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Table!$D$15:$D$17</c:f>
              <c:numCache>
                <c:formatCode>0.000</c:formatCode>
                <c:ptCount val="3"/>
                <c:pt idx="0">
                  <c:v>18.75</c:v>
                </c:pt>
                <c:pt idx="1">
                  <c:v>20.000000000000007</c:v>
                </c:pt>
                <c:pt idx="2">
                  <c:v>25</c:v>
                </c:pt>
              </c:numCache>
            </c:numRef>
          </c:xVal>
          <c:yVal>
            <c:numRef>
              <c:f>Table!$E$15:$E$17</c:f>
              <c:numCache>
                <c:formatCode>0.000</c:formatCode>
                <c:ptCount val="3"/>
                <c:pt idx="0">
                  <c:v>-12.5</c:v>
                </c:pt>
                <c:pt idx="1">
                  <c:v>-13.75</c:v>
                </c:pt>
                <c:pt idx="2">
                  <c:v>-13.75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73-4A80-961E-F1C3BDDE82FF}"/>
            </c:ext>
          </c:extLst>
        </c:ser>
        <c:ser>
          <c:idx val="4"/>
          <c:order val="4"/>
          <c:tx>
            <c:v>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Table!$D$18:$D$20</c:f>
              <c:numCache>
                <c:formatCode>0.000</c:formatCode>
                <c:ptCount val="3"/>
                <c:pt idx="0">
                  <c:v>-18.75</c:v>
                </c:pt>
                <c:pt idx="1">
                  <c:v>-20</c:v>
                </c:pt>
                <c:pt idx="2">
                  <c:v>-25</c:v>
                </c:pt>
              </c:numCache>
            </c:numRef>
          </c:xVal>
          <c:yVal>
            <c:numRef>
              <c:f>Table!$E$18:$E$20</c:f>
              <c:numCache>
                <c:formatCode>0.000</c:formatCode>
                <c:ptCount val="3"/>
                <c:pt idx="0">
                  <c:v>12.5</c:v>
                </c:pt>
                <c:pt idx="1">
                  <c:v>13.75</c:v>
                </c:pt>
                <c:pt idx="2">
                  <c:v>13.75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073-4A80-961E-F1C3BDDE82FF}"/>
            </c:ext>
          </c:extLst>
        </c:ser>
        <c:ser>
          <c:idx val="5"/>
          <c:order val="5"/>
          <c:tx>
            <c:v>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Table!$D$21:$D$23</c:f>
              <c:numCache>
                <c:formatCode>0.000</c:formatCode>
                <c:ptCount val="3"/>
                <c:pt idx="0">
                  <c:v>18.75</c:v>
                </c:pt>
                <c:pt idx="1">
                  <c:v>20.000000000000007</c:v>
                </c:pt>
                <c:pt idx="2">
                  <c:v>25</c:v>
                </c:pt>
              </c:numCache>
            </c:numRef>
          </c:xVal>
          <c:yVal>
            <c:numRef>
              <c:f>Table!$E$21:$E$23</c:f>
              <c:numCache>
                <c:formatCode>0.000</c:formatCode>
                <c:ptCount val="3"/>
                <c:pt idx="0">
                  <c:v>12.5</c:v>
                </c:pt>
                <c:pt idx="1">
                  <c:v>13.75</c:v>
                </c:pt>
                <c:pt idx="2">
                  <c:v>13.75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073-4A80-961E-F1C3BDDE82FF}"/>
            </c:ext>
          </c:extLst>
        </c:ser>
        <c:ser>
          <c:idx val="6"/>
          <c:order val="6"/>
          <c:tx>
            <c:v>kaca 1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Table!$D$24:$D$25</c:f>
              <c:numCache>
                <c:formatCode>0.000</c:formatCode>
                <c:ptCount val="2"/>
                <c:pt idx="0">
                  <c:v>-18.75</c:v>
                </c:pt>
                <c:pt idx="1">
                  <c:v>18.75</c:v>
                </c:pt>
              </c:numCache>
            </c:numRef>
          </c:xVal>
          <c:yVal>
            <c:numRef>
              <c:f>Table!$E$24:$E$25</c:f>
              <c:numCache>
                <c:formatCode>0.000</c:formatCode>
                <c:ptCount val="2"/>
                <c:pt idx="0">
                  <c:v>-6.25</c:v>
                </c:pt>
                <c:pt idx="1">
                  <c:v>-6.25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073-4A80-961E-F1C3BDDE82FF}"/>
            </c:ext>
          </c:extLst>
        </c:ser>
        <c:ser>
          <c:idx val="7"/>
          <c:order val="7"/>
          <c:tx>
            <c:v>kaca 2</c:v>
          </c:tx>
          <c:spPr>
            <a:ln w="158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Table!$D$26:$D$27</c:f>
              <c:numCache>
                <c:formatCode>0.000</c:formatCode>
                <c:ptCount val="2"/>
                <c:pt idx="0">
                  <c:v>-18.75</c:v>
                </c:pt>
                <c:pt idx="1">
                  <c:v>18.75</c:v>
                </c:pt>
              </c:numCache>
            </c:numRef>
          </c:xVal>
          <c:yVal>
            <c:numRef>
              <c:f>Table!$E$26:$E$27</c:f>
              <c:numCache>
                <c:formatCode>0.000</c:formatCode>
                <c:ptCount val="2"/>
                <c:pt idx="0">
                  <c:v>6.25</c:v>
                </c:pt>
                <c:pt idx="1">
                  <c:v>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073-4A80-961E-F1C3BDDE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7928"/>
        <c:axId val="706251864"/>
      </c:scatterChart>
      <c:valAx>
        <c:axId val="706247928"/>
        <c:scaling>
          <c:orientation val="minMax"/>
          <c:max val="25"/>
          <c:min val="-25"/>
        </c:scaling>
        <c:delete val="1"/>
        <c:axPos val="b"/>
        <c:numFmt formatCode="0.000" sourceLinked="1"/>
        <c:majorTickMark val="none"/>
        <c:minorTickMark val="none"/>
        <c:tickLblPos val="nextTo"/>
        <c:crossAx val="706251864"/>
        <c:crosses val="autoZero"/>
        <c:crossBetween val="midCat"/>
        <c:majorUnit val="5"/>
        <c:minorUnit val="1"/>
      </c:valAx>
      <c:valAx>
        <c:axId val="706251864"/>
        <c:scaling>
          <c:orientation val="minMax"/>
          <c:max val="30"/>
          <c:min val="-30"/>
        </c:scaling>
        <c:delete val="1"/>
        <c:axPos val="l"/>
        <c:numFmt formatCode="0.000" sourceLinked="1"/>
        <c:majorTickMark val="none"/>
        <c:minorTickMark val="none"/>
        <c:tickLblPos val="nextTo"/>
        <c:crossAx val="706247928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5" Type="http://schemas.openxmlformats.org/officeDocument/2006/relationships/image" Target="../media/image5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0AEE3-024C-4F5D-8186-D1F5394926C4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EC5DBC-CD68-40CF-BB01-24882646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23</xdr:row>
      <xdr:rowOff>66676</xdr:rowOff>
    </xdr:from>
    <xdr:to>
      <xdr:col>4</xdr:col>
      <xdr:colOff>285751</xdr:colOff>
      <xdr:row>31</xdr:row>
      <xdr:rowOff>57578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7072043-1030-0641-4A1F-101EDAF9F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1" y="6734176"/>
          <a:ext cx="2266950" cy="1895902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8</xdr:row>
      <xdr:rowOff>85725</xdr:rowOff>
    </xdr:from>
    <xdr:to>
      <xdr:col>7</xdr:col>
      <xdr:colOff>185688</xdr:colOff>
      <xdr:row>22</xdr:row>
      <xdr:rowOff>38100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3B9B363-8CBA-FE3C-DD3C-B438CE838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" y="1990725"/>
          <a:ext cx="3652788" cy="3286125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2</xdr:row>
      <xdr:rowOff>123825</xdr:rowOff>
    </xdr:from>
    <xdr:to>
      <xdr:col>17</xdr:col>
      <xdr:colOff>729075</xdr:colOff>
      <xdr:row>20</xdr:row>
      <xdr:rowOff>157575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A3A5AD2-A976-48A7-9794-D58AFB075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2</xdr:col>
      <xdr:colOff>292811</xdr:colOff>
      <xdr:row>1</xdr:row>
      <xdr:rowOff>121875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90EB1-FAA4-4502-915D-0507F3B21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683336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8912</xdr:colOff>
      <xdr:row>27</xdr:row>
      <xdr:rowOff>57149</xdr:rowOff>
    </xdr:from>
    <xdr:to>
      <xdr:col>3</xdr:col>
      <xdr:colOff>476250</xdr:colOff>
      <xdr:row>34</xdr:row>
      <xdr:rowOff>23811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67E68CD-7936-4BF5-B88D-4046867D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237" y="6962774"/>
          <a:ext cx="1953238" cy="1633537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73</xdr:row>
      <xdr:rowOff>57150</xdr:rowOff>
    </xdr:from>
    <xdr:to>
      <xdr:col>7</xdr:col>
      <xdr:colOff>683400</xdr:colOff>
      <xdr:row>89</xdr:row>
      <xdr:rowOff>207150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0953337-5337-4FFB-ABAD-43B739FF7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133350</xdr:colOff>
      <xdr:row>14</xdr:row>
      <xdr:rowOff>85726</xdr:rowOff>
    </xdr:from>
    <xdr:to>
      <xdr:col>6</xdr:col>
      <xdr:colOff>495300</xdr:colOff>
      <xdr:row>26</xdr:row>
      <xdr:rowOff>227338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C0B3909-8A3C-4373-A0D6-BC8DA403C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0625" y="3895726"/>
          <a:ext cx="3333750" cy="2999112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2</xdr:row>
      <xdr:rowOff>0</xdr:rowOff>
    </xdr:from>
    <xdr:to>
      <xdr:col>2</xdr:col>
      <xdr:colOff>604089</xdr:colOff>
      <xdr:row>5</xdr:row>
      <xdr:rowOff>228964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BCC81FB-CA0E-4F72-AF2E-B5BB00A8C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6" y="489857"/>
          <a:ext cx="140691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17FB-71BD-4CEF-BDE2-9088AA20F661}">
  <sheetPr>
    <tabColor theme="4" tint="-0.249977111117893"/>
  </sheetPr>
  <dimension ref="B2:J27"/>
  <sheetViews>
    <sheetView tabSelected="1" workbookViewId="0"/>
  </sheetViews>
  <sheetFormatPr defaultRowHeight="18.75" customHeight="1" x14ac:dyDescent="0.25"/>
  <cols>
    <col min="1" max="1" width="4.28515625" style="111" customWidth="1"/>
    <col min="2" max="2" width="16.7109375" style="111" customWidth="1"/>
    <col min="3" max="3" width="2.85546875" style="110" customWidth="1"/>
    <col min="4" max="16384" width="9.140625" style="111"/>
  </cols>
  <sheetData>
    <row r="2" spans="2:10" ht="15.75" x14ac:dyDescent="0.25">
      <c r="B2" s="109" t="s">
        <v>155</v>
      </c>
      <c r="C2" s="110" t="s">
        <v>156</v>
      </c>
      <c r="D2" s="111" t="s">
        <v>183</v>
      </c>
    </row>
    <row r="3" spans="2:10" ht="15.75" x14ac:dyDescent="0.25">
      <c r="B3" s="109" t="s">
        <v>157</v>
      </c>
      <c r="C3" s="110" t="s">
        <v>156</v>
      </c>
      <c r="D3" s="111" t="s">
        <v>158</v>
      </c>
    </row>
    <row r="4" spans="2:10" ht="15.75" x14ac:dyDescent="0.25">
      <c r="B4" s="109" t="s">
        <v>159</v>
      </c>
      <c r="C4" s="110" t="s">
        <v>156</v>
      </c>
      <c r="D4" s="112" t="s">
        <v>184</v>
      </c>
    </row>
    <row r="5" spans="2:10" ht="15.75" x14ac:dyDescent="0.25">
      <c r="B5" s="109"/>
    </row>
    <row r="6" spans="2:10" ht="15.75" x14ac:dyDescent="0.25">
      <c r="B6" s="109" t="s">
        <v>160</v>
      </c>
      <c r="C6" s="110" t="s">
        <v>156</v>
      </c>
      <c r="D6" s="111" t="s">
        <v>161</v>
      </c>
    </row>
    <row r="7" spans="2:10" ht="15.75" x14ac:dyDescent="0.25">
      <c r="B7" s="109" t="s">
        <v>162</v>
      </c>
      <c r="C7" s="110" t="s">
        <v>156</v>
      </c>
      <c r="D7" s="113" t="s">
        <v>154</v>
      </c>
    </row>
    <row r="8" spans="2:10" ht="15.75" x14ac:dyDescent="0.25">
      <c r="C8" s="111"/>
      <c r="J8" s="114"/>
    </row>
    <row r="10" spans="2:10" ht="15.75" x14ac:dyDescent="0.25">
      <c r="B10" s="115" t="s">
        <v>163</v>
      </c>
      <c r="C10" s="116"/>
      <c r="D10" s="116"/>
      <c r="E10" s="116"/>
      <c r="F10" s="116"/>
      <c r="G10" s="116"/>
      <c r="H10" s="116"/>
      <c r="I10" s="116"/>
    </row>
    <row r="12" spans="2:10" ht="15.75" x14ac:dyDescent="0.25"/>
    <row r="23" spans="2:10" ht="15.75" x14ac:dyDescent="0.25">
      <c r="B23" s="111" t="s">
        <v>164</v>
      </c>
    </row>
    <row r="24" spans="2:10" ht="15.75" x14ac:dyDescent="0.25">
      <c r="B24" s="111" t="s">
        <v>165</v>
      </c>
    </row>
    <row r="26" spans="2:10" ht="15.75" x14ac:dyDescent="0.25">
      <c r="B26" s="111" t="s">
        <v>166</v>
      </c>
      <c r="C26" s="111"/>
    </row>
    <row r="27" spans="2:10" ht="15.75" x14ac:dyDescent="0.25">
      <c r="B27" s="117" t="s">
        <v>167</v>
      </c>
      <c r="C27" s="118"/>
      <c r="D27" s="118"/>
      <c r="E27" s="118"/>
      <c r="F27" s="118"/>
      <c r="G27" s="118"/>
      <c r="H27" s="118"/>
      <c r="I27" s="118"/>
      <c r="J27" s="118"/>
    </row>
  </sheetData>
  <hyperlinks>
    <hyperlink ref="D7" r:id="rId1" xr:uid="{D9885048-F766-4A58-A7CA-67C8323E03B2}"/>
    <hyperlink ref="B27" r:id="rId2" xr:uid="{54CF34D3-B424-49BB-8DED-32F3E68EC23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B6D-2F5D-4FE2-BF8F-900A5B9C5B7F}">
  <sheetPr>
    <tabColor rgb="FF7030A0"/>
  </sheetPr>
  <dimension ref="A1:W199"/>
  <sheetViews>
    <sheetView showGridLines="0" zoomScale="80" zoomScaleNormal="80" workbookViewId="0"/>
  </sheetViews>
  <sheetFormatPr defaultRowHeight="18.75" customHeight="1" x14ac:dyDescent="0.25"/>
  <cols>
    <col min="1" max="1" width="6.7109375" style="2" customWidth="1"/>
    <col min="2" max="2" width="11" style="3" customWidth="1"/>
    <col min="3" max="6" width="11" style="1" customWidth="1"/>
    <col min="7" max="7" width="11" style="4" customWidth="1"/>
    <col min="8" max="9" width="11" style="1" customWidth="1"/>
    <col min="10" max="10" width="8.5703125" style="1" customWidth="1"/>
    <col min="11" max="11" width="6.7109375" style="1" customWidth="1"/>
    <col min="12" max="19" width="11" style="1" customWidth="1"/>
    <col min="20" max="16384" width="9.140625" style="1"/>
  </cols>
  <sheetData>
    <row r="1" spans="1:21" ht="18.75" customHeight="1" x14ac:dyDescent="0.25">
      <c r="A1" s="73" t="s">
        <v>0</v>
      </c>
      <c r="B1" s="158" t="s">
        <v>1</v>
      </c>
      <c r="C1" s="158"/>
      <c r="D1" s="158"/>
      <c r="E1" s="158"/>
      <c r="F1" s="158"/>
      <c r="G1" s="74" t="s">
        <v>2</v>
      </c>
      <c r="H1" s="74" t="s">
        <v>3</v>
      </c>
      <c r="I1" s="75" t="s">
        <v>4</v>
      </c>
      <c r="K1" s="73" t="s">
        <v>0</v>
      </c>
      <c r="L1" s="158" t="s">
        <v>1</v>
      </c>
      <c r="M1" s="158"/>
      <c r="N1" s="158"/>
      <c r="O1" s="158"/>
      <c r="P1" s="158"/>
      <c r="Q1" s="74" t="s">
        <v>2</v>
      </c>
      <c r="R1" s="74" t="s">
        <v>3</v>
      </c>
      <c r="S1" s="75" t="s">
        <v>4</v>
      </c>
    </row>
    <row r="2" spans="1:21" ht="18.75" customHeight="1" x14ac:dyDescent="0.25">
      <c r="A2" s="65" t="s">
        <v>5</v>
      </c>
      <c r="B2" s="66" t="s">
        <v>6</v>
      </c>
      <c r="C2" s="67"/>
      <c r="D2" s="67"/>
      <c r="E2" s="67"/>
      <c r="F2" s="67"/>
      <c r="G2" s="68"/>
      <c r="H2" s="67"/>
      <c r="I2" s="69"/>
      <c r="K2" s="65" t="s">
        <v>47</v>
      </c>
      <c r="L2" s="70" t="s">
        <v>111</v>
      </c>
      <c r="M2" s="71"/>
      <c r="N2" s="71"/>
      <c r="O2" s="71"/>
      <c r="P2" s="71"/>
      <c r="Q2" s="72"/>
      <c r="R2" s="71"/>
      <c r="S2" s="69"/>
    </row>
    <row r="3" spans="1:21" ht="18.75" customHeight="1" x14ac:dyDescent="0.25">
      <c r="A3" s="50" t="s">
        <v>7</v>
      </c>
      <c r="B3" s="30" t="s">
        <v>8</v>
      </c>
      <c r="C3" s="31"/>
      <c r="D3" s="31"/>
      <c r="E3" s="31"/>
      <c r="F3" s="31"/>
      <c r="G3" s="32"/>
      <c r="H3" s="31"/>
      <c r="I3" s="33"/>
      <c r="K3" s="60"/>
      <c r="L3" s="54"/>
      <c r="M3" s="55"/>
      <c r="N3" s="55"/>
      <c r="O3" s="55"/>
      <c r="P3" s="55"/>
      <c r="Q3" s="56"/>
      <c r="R3" s="55"/>
      <c r="S3" s="57"/>
    </row>
    <row r="4" spans="1:21" ht="18.75" customHeight="1" x14ac:dyDescent="0.25">
      <c r="A4" s="51"/>
      <c r="B4" s="34" t="s">
        <v>19</v>
      </c>
      <c r="C4" s="22"/>
      <c r="D4" s="22"/>
      <c r="E4" s="22"/>
      <c r="F4" s="22"/>
      <c r="G4" s="35" t="s">
        <v>21</v>
      </c>
      <c r="H4" s="8">
        <v>1</v>
      </c>
      <c r="I4" s="37" t="s">
        <v>12</v>
      </c>
      <c r="K4" s="61"/>
      <c r="L4" s="22"/>
      <c r="M4" s="22"/>
      <c r="N4" s="22"/>
      <c r="O4" s="22"/>
      <c r="P4" s="22"/>
      <c r="Q4" s="22"/>
      <c r="R4" s="22"/>
      <c r="S4" s="36"/>
    </row>
    <row r="5" spans="1:21" ht="18.75" customHeight="1" x14ac:dyDescent="0.25">
      <c r="A5" s="51"/>
      <c r="B5" s="34" t="s">
        <v>62</v>
      </c>
      <c r="C5" s="22"/>
      <c r="D5" s="22"/>
      <c r="E5" s="22"/>
      <c r="F5" s="22"/>
      <c r="G5" s="35" t="s">
        <v>63</v>
      </c>
      <c r="H5" s="8">
        <v>7.5</v>
      </c>
      <c r="I5" s="37"/>
      <c r="K5" s="61"/>
      <c r="L5" s="22"/>
      <c r="M5" s="22"/>
      <c r="N5" s="22"/>
      <c r="O5" s="22"/>
      <c r="P5" s="22"/>
      <c r="Q5" s="22"/>
      <c r="R5" s="22"/>
      <c r="S5" s="36"/>
    </row>
    <row r="6" spans="1:21" ht="18.75" customHeight="1" x14ac:dyDescent="0.25">
      <c r="A6" s="51"/>
      <c r="B6" s="34" t="s">
        <v>64</v>
      </c>
      <c r="C6" s="22"/>
      <c r="D6" s="22"/>
      <c r="E6" s="22"/>
      <c r="F6" s="22"/>
      <c r="G6" s="35" t="s">
        <v>63</v>
      </c>
      <c r="H6" s="8">
        <v>11</v>
      </c>
      <c r="I6" s="37"/>
      <c r="K6" s="61"/>
      <c r="L6" s="22"/>
      <c r="M6" s="22"/>
      <c r="N6" s="22"/>
      <c r="O6" s="22"/>
      <c r="P6" s="22"/>
      <c r="Q6" s="22"/>
      <c r="R6" s="22"/>
      <c r="S6" s="36"/>
    </row>
    <row r="7" spans="1:21" ht="18.75" customHeight="1" x14ac:dyDescent="0.25">
      <c r="A7" s="51"/>
      <c r="B7" s="34"/>
      <c r="C7" s="22"/>
      <c r="D7" s="22"/>
      <c r="E7" s="22"/>
      <c r="F7" s="22"/>
      <c r="G7" s="35"/>
      <c r="H7" s="22"/>
      <c r="I7" s="36"/>
      <c r="K7" s="61"/>
      <c r="L7" s="22"/>
      <c r="M7" s="22"/>
      <c r="N7" s="22"/>
      <c r="O7" s="22"/>
      <c r="P7" s="22"/>
      <c r="Q7" s="22"/>
      <c r="R7" s="22"/>
      <c r="S7" s="36"/>
    </row>
    <row r="8" spans="1:21" ht="18.75" customHeight="1" x14ac:dyDescent="0.25">
      <c r="A8" s="50" t="s">
        <v>17</v>
      </c>
      <c r="B8" s="30" t="s">
        <v>16</v>
      </c>
      <c r="C8" s="31"/>
      <c r="D8" s="31"/>
      <c r="E8" s="31"/>
      <c r="F8" s="31"/>
      <c r="G8" s="32"/>
      <c r="H8" s="31"/>
      <c r="I8" s="33"/>
      <c r="K8" s="61"/>
      <c r="L8" s="22"/>
      <c r="M8" s="22"/>
      <c r="N8" s="22"/>
      <c r="O8" s="22"/>
      <c r="P8" s="22"/>
      <c r="Q8" s="22"/>
      <c r="R8" s="22"/>
      <c r="S8" s="36"/>
    </row>
    <row r="9" spans="1:21" ht="18.75" customHeight="1" x14ac:dyDescent="0.25">
      <c r="A9" s="51"/>
      <c r="B9" s="39"/>
      <c r="C9" s="22"/>
      <c r="D9" s="22"/>
      <c r="E9" s="22"/>
      <c r="F9" s="22"/>
      <c r="G9" s="35"/>
      <c r="H9" s="22"/>
      <c r="I9" s="36"/>
      <c r="K9" s="61"/>
      <c r="L9" s="22"/>
      <c r="M9" s="22"/>
      <c r="N9" s="22"/>
      <c r="O9" s="22"/>
      <c r="P9" s="22"/>
      <c r="Q9" s="22"/>
      <c r="R9" s="22"/>
      <c r="S9" s="36"/>
    </row>
    <row r="10" spans="1:21" ht="18.75" customHeight="1" x14ac:dyDescent="0.25">
      <c r="A10" s="51"/>
      <c r="B10" s="34"/>
      <c r="C10" s="22"/>
      <c r="D10" s="22"/>
      <c r="E10" s="22"/>
      <c r="F10" s="22"/>
      <c r="G10" s="35"/>
      <c r="H10" s="22"/>
      <c r="I10" s="36"/>
      <c r="K10" s="61"/>
      <c r="L10" s="22"/>
      <c r="M10" s="22"/>
      <c r="N10" s="22"/>
      <c r="O10" s="22"/>
      <c r="P10" s="22"/>
      <c r="Q10" s="22"/>
      <c r="R10" s="22"/>
      <c r="S10" s="36"/>
    </row>
    <row r="11" spans="1:21" ht="18.75" customHeight="1" x14ac:dyDescent="0.25">
      <c r="A11" s="51"/>
      <c r="B11" s="34"/>
      <c r="C11" s="22"/>
      <c r="D11" s="22"/>
      <c r="E11" s="22"/>
      <c r="F11" s="22"/>
      <c r="G11" s="35"/>
      <c r="H11" s="22"/>
      <c r="I11" s="36"/>
      <c r="K11" s="61"/>
      <c r="L11" s="22"/>
      <c r="M11" s="22"/>
      <c r="N11" s="22"/>
      <c r="O11" s="22"/>
      <c r="P11" s="22"/>
      <c r="Q11" s="22"/>
      <c r="R11" s="22"/>
      <c r="S11" s="36"/>
      <c r="U11" s="1" t="s">
        <v>135</v>
      </c>
    </row>
    <row r="12" spans="1:21" ht="18.75" customHeight="1" x14ac:dyDescent="0.25">
      <c r="A12" s="51"/>
      <c r="B12" s="39"/>
      <c r="C12" s="22"/>
      <c r="D12" s="22"/>
      <c r="E12" s="22"/>
      <c r="F12" s="22"/>
      <c r="G12" s="35"/>
      <c r="H12" s="22"/>
      <c r="I12" s="36"/>
      <c r="K12" s="61"/>
      <c r="L12" s="22"/>
      <c r="M12" s="22"/>
      <c r="N12" s="22"/>
      <c r="O12" s="22"/>
      <c r="P12" s="22"/>
      <c r="Q12" s="22"/>
      <c r="R12" s="22"/>
      <c r="S12" s="36"/>
    </row>
    <row r="13" spans="1:21" ht="18.75" customHeight="1" x14ac:dyDescent="0.25">
      <c r="A13" s="51"/>
      <c r="B13" s="39"/>
      <c r="C13" s="22"/>
      <c r="D13" s="22"/>
      <c r="E13" s="22"/>
      <c r="F13" s="22"/>
      <c r="G13" s="35"/>
      <c r="H13" s="22"/>
      <c r="I13" s="36"/>
      <c r="K13" s="61"/>
      <c r="L13" s="22"/>
      <c r="M13" s="22"/>
      <c r="N13" s="22"/>
      <c r="O13" s="22"/>
      <c r="P13" s="22"/>
      <c r="Q13" s="22"/>
      <c r="R13" s="22"/>
      <c r="S13" s="36"/>
    </row>
    <row r="14" spans="1:21" ht="18.75" customHeight="1" x14ac:dyDescent="0.25">
      <c r="A14" s="51"/>
      <c r="B14" s="34"/>
      <c r="C14" s="22"/>
      <c r="D14" s="22"/>
      <c r="E14" s="22"/>
      <c r="F14" s="22"/>
      <c r="G14" s="35"/>
      <c r="H14" s="22"/>
      <c r="I14" s="36"/>
      <c r="K14" s="61"/>
      <c r="L14" s="22"/>
      <c r="M14" s="22"/>
      <c r="N14" s="22"/>
      <c r="O14" s="22"/>
      <c r="P14" s="22"/>
      <c r="Q14" s="22"/>
      <c r="R14" s="22"/>
      <c r="S14" s="36"/>
    </row>
    <row r="15" spans="1:21" ht="18.75" customHeight="1" x14ac:dyDescent="0.25">
      <c r="A15" s="51"/>
      <c r="B15" s="34"/>
      <c r="C15" s="22"/>
      <c r="D15" s="22"/>
      <c r="E15" s="22"/>
      <c r="F15" s="22"/>
      <c r="G15" s="35"/>
      <c r="H15" s="22"/>
      <c r="I15" s="36"/>
      <c r="K15" s="61"/>
      <c r="L15" s="22"/>
      <c r="M15" s="22"/>
      <c r="N15" s="22"/>
      <c r="O15" s="22"/>
      <c r="P15" s="22"/>
      <c r="Q15" s="22"/>
      <c r="R15" s="22"/>
      <c r="S15" s="36"/>
    </row>
    <row r="16" spans="1:21" ht="18.75" customHeight="1" x14ac:dyDescent="0.25">
      <c r="A16" s="51"/>
      <c r="B16" s="39"/>
      <c r="C16" s="22"/>
      <c r="D16" s="22"/>
      <c r="E16" s="22"/>
      <c r="F16" s="22"/>
      <c r="G16" s="35"/>
      <c r="H16" s="22"/>
      <c r="I16" s="36"/>
      <c r="K16" s="61"/>
      <c r="L16" s="22"/>
      <c r="M16" s="22"/>
      <c r="N16" s="22"/>
      <c r="O16" s="22"/>
      <c r="P16" s="22"/>
      <c r="Q16" s="22"/>
      <c r="R16" s="22"/>
      <c r="S16" s="36"/>
    </row>
    <row r="17" spans="1:19" ht="18.75" customHeight="1" x14ac:dyDescent="0.25">
      <c r="A17" s="51"/>
      <c r="B17" s="39"/>
      <c r="C17" s="22"/>
      <c r="D17" s="22"/>
      <c r="E17" s="22"/>
      <c r="F17" s="22"/>
      <c r="G17" s="35"/>
      <c r="H17" s="22"/>
      <c r="I17" s="36"/>
      <c r="K17" s="61"/>
      <c r="L17" s="22"/>
      <c r="M17" s="22"/>
      <c r="N17" s="22"/>
      <c r="O17" s="22"/>
      <c r="P17" s="22"/>
      <c r="Q17" s="22"/>
      <c r="R17" s="22"/>
      <c r="S17" s="36"/>
    </row>
    <row r="18" spans="1:19" ht="18.75" customHeight="1" x14ac:dyDescent="0.25">
      <c r="A18" s="51"/>
      <c r="B18" s="34"/>
      <c r="C18" s="22"/>
      <c r="D18" s="22"/>
      <c r="E18" s="22"/>
      <c r="F18" s="22"/>
      <c r="G18" s="35"/>
      <c r="H18" s="22"/>
      <c r="I18" s="36"/>
      <c r="K18" s="62"/>
      <c r="L18" s="22"/>
      <c r="M18" s="22"/>
      <c r="N18" s="22"/>
      <c r="O18" s="22"/>
      <c r="P18" s="22"/>
      <c r="Q18" s="22"/>
      <c r="R18" s="22"/>
      <c r="S18" s="36"/>
    </row>
    <row r="19" spans="1:19" ht="18.75" customHeight="1" x14ac:dyDescent="0.25">
      <c r="A19" s="51"/>
      <c r="B19" s="34"/>
      <c r="C19" s="22"/>
      <c r="D19" s="22"/>
      <c r="E19" s="22"/>
      <c r="F19" s="22"/>
      <c r="G19" s="35"/>
      <c r="H19" s="22"/>
      <c r="I19" s="36"/>
      <c r="K19" s="63"/>
      <c r="L19" s="22"/>
      <c r="M19" s="22"/>
      <c r="N19" s="22"/>
      <c r="O19" s="22"/>
      <c r="P19" s="22"/>
      <c r="Q19" s="22"/>
      <c r="R19" s="22"/>
      <c r="S19" s="36"/>
    </row>
    <row r="20" spans="1:19" ht="18.75" customHeight="1" x14ac:dyDescent="0.25">
      <c r="A20" s="51"/>
      <c r="B20" s="39"/>
      <c r="C20" s="22"/>
      <c r="D20" s="22"/>
      <c r="E20" s="22"/>
      <c r="F20" s="22"/>
      <c r="G20" s="35"/>
      <c r="H20" s="22"/>
      <c r="I20" s="36"/>
      <c r="K20" s="63"/>
      <c r="L20" s="22"/>
      <c r="M20" s="22"/>
      <c r="N20" s="22"/>
      <c r="O20" s="22"/>
      <c r="P20" s="22"/>
      <c r="Q20" s="22"/>
      <c r="R20" s="22"/>
      <c r="S20" s="36"/>
    </row>
    <row r="21" spans="1:19" ht="18.75" customHeight="1" x14ac:dyDescent="0.25">
      <c r="A21" s="51"/>
      <c r="B21" s="39"/>
      <c r="C21" s="22"/>
      <c r="D21" s="22"/>
      <c r="E21" s="22"/>
      <c r="F21" s="22"/>
      <c r="G21" s="35"/>
      <c r="H21" s="22"/>
      <c r="I21" s="36"/>
      <c r="K21" s="63"/>
      <c r="L21" s="22"/>
      <c r="M21" s="22"/>
      <c r="N21" s="22"/>
      <c r="O21" s="22"/>
      <c r="P21" s="22"/>
      <c r="Q21" s="22"/>
      <c r="R21" s="22"/>
      <c r="S21" s="36"/>
    </row>
    <row r="22" spans="1:19" ht="18.75" customHeight="1" x14ac:dyDescent="0.25">
      <c r="A22" s="51"/>
      <c r="B22" s="34"/>
      <c r="C22" s="22"/>
      <c r="D22" s="22"/>
      <c r="E22" s="22"/>
      <c r="F22" s="22"/>
      <c r="G22" s="35"/>
      <c r="H22" s="22"/>
      <c r="I22" s="36"/>
      <c r="K22" s="63"/>
      <c r="L22" s="156" t="s">
        <v>176</v>
      </c>
      <c r="M22" s="156"/>
      <c r="N22" s="156"/>
      <c r="O22" s="156"/>
      <c r="P22" s="156"/>
      <c r="Q22" s="156"/>
      <c r="R22" s="156"/>
      <c r="S22" s="157"/>
    </row>
    <row r="23" spans="1:19" ht="18.75" customHeight="1" x14ac:dyDescent="0.25">
      <c r="A23" s="51"/>
      <c r="B23" s="34"/>
      <c r="C23" s="22"/>
      <c r="D23" s="22"/>
      <c r="E23" s="22"/>
      <c r="F23" s="22"/>
      <c r="G23" s="35"/>
      <c r="H23" s="22"/>
      <c r="I23" s="36"/>
      <c r="K23" s="63"/>
      <c r="L23" s="58"/>
      <c r="M23" s="58"/>
      <c r="N23" s="58"/>
      <c r="O23" s="58"/>
      <c r="P23" s="58"/>
      <c r="Q23" s="58"/>
      <c r="R23" s="58"/>
      <c r="S23" s="59"/>
    </row>
    <row r="24" spans="1:19" ht="18.75" customHeight="1" x14ac:dyDescent="0.25">
      <c r="A24" s="51"/>
      <c r="B24" s="34"/>
      <c r="C24" s="22"/>
      <c r="D24" s="22"/>
      <c r="E24" s="22"/>
      <c r="F24" s="22"/>
      <c r="G24" s="35"/>
      <c r="H24" s="22"/>
      <c r="I24" s="36"/>
      <c r="K24" s="63"/>
      <c r="L24" s="22" t="s">
        <v>112</v>
      </c>
      <c r="M24" s="22"/>
      <c r="N24" s="22"/>
      <c r="O24" s="22"/>
      <c r="P24" s="22"/>
      <c r="Q24" s="22"/>
      <c r="R24" s="160">
        <f>G102+G121+G140+G159+G178+G197</f>
        <v>630000</v>
      </c>
      <c r="S24" s="161"/>
    </row>
    <row r="25" spans="1:19" ht="18.75" customHeight="1" x14ac:dyDescent="0.25">
      <c r="A25" s="51"/>
      <c r="B25" s="34"/>
      <c r="C25" s="22"/>
      <c r="D25" s="22"/>
      <c r="E25" s="22"/>
      <c r="F25" s="22"/>
      <c r="G25" s="35"/>
      <c r="H25" s="22"/>
      <c r="I25" s="36"/>
      <c r="K25" s="63"/>
      <c r="L25" s="22" t="s">
        <v>113</v>
      </c>
      <c r="M25" s="22"/>
      <c r="N25" s="22"/>
      <c r="O25" s="22"/>
      <c r="P25" s="22"/>
      <c r="Q25" s="22"/>
      <c r="R25" s="154">
        <f>ROUNDUP((G92/(G92+G99)*G102+G111/(G111+G118)*G121+G130/(G130+G137)*G140+G149/(G149+G156)*G159+G168/(G168+G175)*G178+G187/(G187+G194)*G197)/1000,0)*1000</f>
        <v>214000</v>
      </c>
      <c r="S25" s="155"/>
    </row>
    <row r="26" spans="1:19" ht="18.75" customHeight="1" x14ac:dyDescent="0.25">
      <c r="A26" s="51"/>
      <c r="B26" s="34"/>
      <c r="C26" s="22"/>
      <c r="D26" s="22"/>
      <c r="E26" s="22"/>
      <c r="F26" s="22"/>
      <c r="G26" s="35"/>
      <c r="H26" s="22"/>
      <c r="I26" s="36"/>
      <c r="K26" s="63"/>
      <c r="L26" s="22" t="s">
        <v>114</v>
      </c>
      <c r="M26" s="22"/>
      <c r="N26" s="22"/>
      <c r="O26" s="22"/>
      <c r="P26" s="22"/>
      <c r="Q26" s="22"/>
      <c r="R26" s="154">
        <f>R24-R25</f>
        <v>416000</v>
      </c>
      <c r="S26" s="155"/>
    </row>
    <row r="27" spans="1:19" ht="18.75" customHeight="1" x14ac:dyDescent="0.25">
      <c r="A27" s="51"/>
      <c r="B27" s="34"/>
      <c r="C27" s="22"/>
      <c r="D27" s="22"/>
      <c r="E27" s="22"/>
      <c r="F27" s="22"/>
      <c r="G27" s="35"/>
      <c r="H27" s="22"/>
      <c r="I27" s="36"/>
      <c r="K27" s="63"/>
      <c r="L27" s="22"/>
      <c r="M27" s="22"/>
      <c r="N27" s="22"/>
      <c r="O27" s="22"/>
      <c r="P27" s="22"/>
      <c r="Q27" s="22"/>
      <c r="R27" s="22"/>
      <c r="S27" s="36"/>
    </row>
    <row r="28" spans="1:19" ht="18.75" customHeight="1" x14ac:dyDescent="0.25">
      <c r="A28" s="51"/>
      <c r="B28" s="34"/>
      <c r="C28" s="22"/>
      <c r="D28" s="22"/>
      <c r="E28" s="22"/>
      <c r="F28" s="22"/>
      <c r="G28" s="35"/>
      <c r="H28" s="22"/>
      <c r="I28" s="36"/>
      <c r="K28" s="63"/>
      <c r="L28" s="64" t="s">
        <v>115</v>
      </c>
      <c r="M28" s="22"/>
      <c r="N28" s="22"/>
      <c r="O28" s="22"/>
      <c r="P28" s="22"/>
      <c r="Q28" s="22"/>
      <c r="R28" s="22"/>
      <c r="S28" s="36"/>
    </row>
    <row r="29" spans="1:19" ht="18.75" customHeight="1" x14ac:dyDescent="0.25">
      <c r="A29" s="51"/>
      <c r="B29" s="34"/>
      <c r="C29" s="22"/>
      <c r="D29" s="22"/>
      <c r="E29" s="22"/>
      <c r="F29" s="22"/>
      <c r="G29" s="35"/>
      <c r="H29" s="22"/>
      <c r="I29" s="36"/>
      <c r="K29" s="63"/>
      <c r="L29" s="28" t="s">
        <v>23</v>
      </c>
      <c r="M29" s="22"/>
      <c r="N29" s="22"/>
      <c r="O29" s="22"/>
      <c r="P29" s="22"/>
      <c r="Q29" s="76" t="s">
        <v>27</v>
      </c>
      <c r="R29" s="162">
        <f>D88*$H$65+D107*$H$80+D126*$H$64+D145*$H$64+D164*2*$H$67+D183*$H$81</f>
        <v>0.37959999999999999</v>
      </c>
      <c r="S29" s="163"/>
    </row>
    <row r="30" spans="1:19" ht="18.75" customHeight="1" x14ac:dyDescent="0.25">
      <c r="A30" s="51"/>
      <c r="B30" s="34"/>
      <c r="C30" s="22"/>
      <c r="D30" s="22"/>
      <c r="E30" s="22"/>
      <c r="F30" s="22"/>
      <c r="G30" s="35"/>
      <c r="H30" s="22"/>
      <c r="I30" s="36"/>
      <c r="K30" s="63"/>
      <c r="L30" s="28" t="s">
        <v>24</v>
      </c>
      <c r="M30" s="22"/>
      <c r="N30" s="22"/>
      <c r="O30" s="22"/>
      <c r="P30" s="22"/>
      <c r="Q30" s="76" t="s">
        <v>28</v>
      </c>
      <c r="R30" s="162">
        <f>D89*$H$65+D108*$H$80+D127*$H$64+D146*$H$64+D165*2*$H$67+D184*$H$81</f>
        <v>0.96</v>
      </c>
      <c r="S30" s="163"/>
    </row>
    <row r="31" spans="1:19" ht="18.75" customHeight="1" x14ac:dyDescent="0.25">
      <c r="A31" s="51"/>
      <c r="B31" s="34"/>
      <c r="C31" s="22"/>
      <c r="D31" s="22"/>
      <c r="E31" s="22"/>
      <c r="F31" s="22"/>
      <c r="G31" s="35"/>
      <c r="H31" s="22"/>
      <c r="I31" s="22"/>
      <c r="J31" s="63"/>
      <c r="K31" s="63"/>
      <c r="L31" s="28" t="s">
        <v>25</v>
      </c>
      <c r="M31" s="22"/>
      <c r="N31" s="22"/>
      <c r="O31" s="22"/>
      <c r="P31" s="22"/>
      <c r="Q31" s="76" t="s">
        <v>29</v>
      </c>
      <c r="R31" s="162">
        <f>D90*$H$65+D109*$H$80+D128*$H$64+D147*$H$64+D166*2*$H$67+D185*$H$81</f>
        <v>0.10416</v>
      </c>
      <c r="S31" s="163"/>
    </row>
    <row r="32" spans="1:19" ht="18.75" customHeight="1" x14ac:dyDescent="0.25">
      <c r="A32" s="51"/>
      <c r="B32" s="34"/>
      <c r="C32" s="22"/>
      <c r="D32" s="22"/>
      <c r="E32" s="22"/>
      <c r="F32" s="22"/>
      <c r="G32" s="35"/>
      <c r="H32" s="22"/>
      <c r="I32" s="22"/>
      <c r="J32" s="63"/>
      <c r="K32" s="63"/>
      <c r="L32" s="28" t="s">
        <v>26</v>
      </c>
      <c r="M32" s="22"/>
      <c r="N32" s="22"/>
      <c r="O32" s="22"/>
      <c r="P32" s="22"/>
      <c r="Q32" s="76" t="s">
        <v>30</v>
      </c>
      <c r="R32" s="162">
        <f>D91*$H$65+D110*$H$80+D129*$H$64+D148*$H$64+D167*2*$H$67+D186*$H$81</f>
        <v>1.4279999999999999E-2</v>
      </c>
      <c r="S32" s="163"/>
    </row>
    <row r="33" spans="1:20" ht="18.75" customHeight="1" x14ac:dyDescent="0.25">
      <c r="A33" s="51"/>
      <c r="B33" s="86"/>
      <c r="C33" s="83"/>
      <c r="D33" s="79"/>
      <c r="E33" s="159" t="s">
        <v>33</v>
      </c>
      <c r="F33" s="159"/>
      <c r="G33" s="159" t="s">
        <v>34</v>
      </c>
      <c r="H33" s="159"/>
      <c r="J33" s="63"/>
      <c r="K33" s="63"/>
      <c r="L33" s="64" t="s">
        <v>116</v>
      </c>
      <c r="M33" s="22"/>
      <c r="N33" s="22"/>
      <c r="O33" s="22"/>
      <c r="P33" s="22"/>
      <c r="Q33" s="76"/>
      <c r="R33" s="22"/>
      <c r="S33" s="36"/>
    </row>
    <row r="34" spans="1:20" ht="18.75" customHeight="1" x14ac:dyDescent="0.25">
      <c r="A34" s="51"/>
      <c r="B34" s="87"/>
      <c r="C34" s="84"/>
      <c r="D34" s="80"/>
      <c r="E34" s="7" t="s">
        <v>11</v>
      </c>
      <c r="F34" s="6">
        <v>140</v>
      </c>
      <c r="G34" s="7" t="s">
        <v>11</v>
      </c>
      <c r="H34" s="6">
        <v>140</v>
      </c>
      <c r="I34" s="34" t="s">
        <v>12</v>
      </c>
      <c r="J34" s="63"/>
      <c r="K34" s="63"/>
      <c r="L34" s="39" t="s">
        <v>36</v>
      </c>
      <c r="M34" s="22"/>
      <c r="N34" s="22"/>
      <c r="O34" s="22"/>
      <c r="P34" s="22"/>
      <c r="Q34" s="76" t="s">
        <v>52</v>
      </c>
      <c r="R34" s="11">
        <f>D114*H80</f>
        <v>3.0800000000000001E-2</v>
      </c>
      <c r="S34" s="37" t="s">
        <v>54</v>
      </c>
    </row>
    <row r="35" spans="1:20" ht="18.75" customHeight="1" x14ac:dyDescent="0.25">
      <c r="A35" s="51"/>
      <c r="B35" s="87"/>
      <c r="C35" s="84"/>
      <c r="D35" s="80"/>
      <c r="E35" s="7" t="s">
        <v>18</v>
      </c>
      <c r="F35" s="119">
        <v>100</v>
      </c>
      <c r="G35" s="7" t="s">
        <v>18</v>
      </c>
      <c r="H35" s="119">
        <v>100</v>
      </c>
      <c r="I35" s="34" t="s">
        <v>12</v>
      </c>
      <c r="J35" s="63"/>
      <c r="K35" s="63"/>
      <c r="L35" s="39" t="s">
        <v>40</v>
      </c>
      <c r="M35" s="22"/>
      <c r="N35" s="22"/>
      <c r="O35" s="22"/>
      <c r="P35" s="22"/>
      <c r="Q35" s="76" t="s">
        <v>52</v>
      </c>
      <c r="R35" s="11">
        <f>D95*H65</f>
        <v>0</v>
      </c>
      <c r="S35" s="37" t="s">
        <v>54</v>
      </c>
    </row>
    <row r="36" spans="1:20" ht="18.75" customHeight="1" x14ac:dyDescent="0.25">
      <c r="A36" s="51"/>
      <c r="B36" s="87"/>
      <c r="C36" s="84"/>
      <c r="D36" s="80"/>
      <c r="E36" s="7"/>
      <c r="F36" s="6"/>
      <c r="G36" s="7"/>
      <c r="H36" s="6"/>
      <c r="I36" s="34" t="s">
        <v>12</v>
      </c>
      <c r="J36" s="63"/>
      <c r="K36" s="63"/>
      <c r="L36" s="39" t="s">
        <v>41</v>
      </c>
      <c r="M36" s="22"/>
      <c r="N36" s="22"/>
      <c r="O36" s="22"/>
      <c r="P36" s="22"/>
      <c r="Q36" s="76" t="s">
        <v>53</v>
      </c>
      <c r="R36" s="5">
        <f>D133*H64</f>
        <v>1</v>
      </c>
      <c r="S36" s="37" t="s">
        <v>121</v>
      </c>
    </row>
    <row r="37" spans="1:20" ht="18.75" customHeight="1" x14ac:dyDescent="0.25">
      <c r="A37" s="51"/>
      <c r="B37" s="87"/>
      <c r="C37" s="84"/>
      <c r="D37" s="80"/>
      <c r="E37" s="7"/>
      <c r="F37" s="6"/>
      <c r="G37" s="7"/>
      <c r="H37" s="6"/>
      <c r="I37" s="34" t="s">
        <v>12</v>
      </c>
      <c r="J37" s="63"/>
      <c r="K37" s="63"/>
      <c r="L37" s="39" t="s">
        <v>45</v>
      </c>
      <c r="M37" s="22"/>
      <c r="N37" s="22"/>
      <c r="O37" s="22"/>
      <c r="P37" s="22"/>
      <c r="Q37" s="76" t="s">
        <v>119</v>
      </c>
      <c r="R37" s="11">
        <f>D96*H65</f>
        <v>0</v>
      </c>
      <c r="S37" s="37" t="s">
        <v>49</v>
      </c>
    </row>
    <row r="38" spans="1:20" ht="18.75" customHeight="1" x14ac:dyDescent="0.25">
      <c r="A38" s="51"/>
      <c r="B38" s="87"/>
      <c r="C38" s="84"/>
      <c r="D38" s="80"/>
      <c r="E38" s="159" t="s">
        <v>35</v>
      </c>
      <c r="F38" s="159"/>
      <c r="G38" s="159" t="s">
        <v>170</v>
      </c>
      <c r="H38" s="159"/>
      <c r="I38" s="38"/>
      <c r="J38" s="63"/>
      <c r="K38" s="63"/>
      <c r="L38" s="39" t="s">
        <v>43</v>
      </c>
      <c r="M38" s="22"/>
      <c r="N38" s="22"/>
      <c r="O38" s="22"/>
      <c r="P38" s="22"/>
      <c r="Q38" s="76" t="s">
        <v>53</v>
      </c>
      <c r="R38" s="5">
        <f>D152*2*H64</f>
        <v>2</v>
      </c>
      <c r="S38" s="37" t="s">
        <v>66</v>
      </c>
    </row>
    <row r="39" spans="1:20" ht="18.75" customHeight="1" x14ac:dyDescent="0.25">
      <c r="A39" s="51"/>
      <c r="B39" s="87"/>
      <c r="C39" s="84"/>
      <c r="D39" s="80"/>
      <c r="E39" s="7" t="s">
        <v>11</v>
      </c>
      <c r="F39" s="6">
        <v>140</v>
      </c>
      <c r="G39" s="7" t="s">
        <v>9</v>
      </c>
      <c r="H39" s="6">
        <v>600</v>
      </c>
      <c r="I39" s="34" t="s">
        <v>12</v>
      </c>
      <c r="J39" s="63"/>
      <c r="K39" s="63"/>
      <c r="L39" s="39" t="s">
        <v>39</v>
      </c>
      <c r="M39" s="22"/>
      <c r="N39" s="22"/>
      <c r="O39" s="22"/>
      <c r="P39" s="22"/>
      <c r="Q39" s="76" t="s">
        <v>145</v>
      </c>
      <c r="R39" s="12">
        <f>D97*H65+D116*H80</f>
        <v>2.7999999999999997E-2</v>
      </c>
      <c r="S39" s="37" t="s">
        <v>122</v>
      </c>
    </row>
    <row r="40" spans="1:20" ht="18.75" customHeight="1" x14ac:dyDescent="0.25">
      <c r="A40" s="51"/>
      <c r="B40" s="87"/>
      <c r="C40" s="84"/>
      <c r="D40" s="80"/>
      <c r="E40" s="7" t="s">
        <v>18</v>
      </c>
      <c r="F40" s="119">
        <v>100</v>
      </c>
      <c r="G40" s="7" t="s">
        <v>10</v>
      </c>
      <c r="H40" s="119">
        <v>800</v>
      </c>
      <c r="I40" s="34" t="s">
        <v>12</v>
      </c>
      <c r="J40" s="63"/>
      <c r="K40" s="63"/>
      <c r="L40" s="39" t="s">
        <v>37</v>
      </c>
      <c r="M40" s="22"/>
      <c r="N40" s="22"/>
      <c r="O40" s="22"/>
      <c r="P40" s="22"/>
      <c r="Q40" s="76" t="s">
        <v>145</v>
      </c>
      <c r="R40" s="12">
        <f>D115*H80</f>
        <v>3.4999999999999996E-2</v>
      </c>
      <c r="S40" s="37" t="s">
        <v>122</v>
      </c>
    </row>
    <row r="41" spans="1:20" ht="18.75" customHeight="1" x14ac:dyDescent="0.25">
      <c r="A41" s="51"/>
      <c r="B41" s="87"/>
      <c r="C41" s="84"/>
      <c r="D41" s="80"/>
      <c r="E41" s="7"/>
      <c r="F41" s="6"/>
      <c r="G41" s="7"/>
      <c r="H41" s="6"/>
      <c r="I41" s="34" t="s">
        <v>12</v>
      </c>
      <c r="J41" s="63"/>
      <c r="K41" s="63"/>
      <c r="L41" s="39" t="s">
        <v>95</v>
      </c>
      <c r="M41" s="22"/>
      <c r="N41" s="22"/>
      <c r="O41" s="22"/>
      <c r="P41" s="22"/>
      <c r="Q41" s="76" t="s">
        <v>146</v>
      </c>
      <c r="R41" s="11">
        <f>D171*2*H67+D190*H81</f>
        <v>0.14400000000000002</v>
      </c>
      <c r="S41" s="37" t="s">
        <v>123</v>
      </c>
    </row>
    <row r="42" spans="1:20" ht="18.75" customHeight="1" x14ac:dyDescent="0.25">
      <c r="A42" s="51"/>
      <c r="B42" s="88"/>
      <c r="C42" s="85"/>
      <c r="D42" s="81"/>
      <c r="E42" s="7"/>
      <c r="F42" s="6"/>
      <c r="G42" s="7"/>
      <c r="H42" s="6"/>
      <c r="I42" s="34" t="s">
        <v>12</v>
      </c>
      <c r="J42" s="63"/>
      <c r="K42" s="63"/>
      <c r="L42" s="39" t="s">
        <v>100</v>
      </c>
      <c r="M42" s="22"/>
      <c r="N42" s="22"/>
      <c r="O42" s="22"/>
      <c r="P42" s="22"/>
      <c r="Q42" s="76" t="s">
        <v>146</v>
      </c>
      <c r="R42" s="11">
        <f>D172*2*H67+D191*H81</f>
        <v>0.35712000000000005</v>
      </c>
      <c r="S42" s="37" t="s">
        <v>123</v>
      </c>
    </row>
    <row r="43" spans="1:20" ht="18.75" customHeight="1" x14ac:dyDescent="0.25">
      <c r="A43" s="51"/>
      <c r="B43" s="34"/>
      <c r="C43" s="22"/>
      <c r="D43" s="22"/>
      <c r="E43" s="22"/>
      <c r="F43" s="22"/>
      <c r="G43" s="35"/>
      <c r="H43" s="22"/>
      <c r="I43" s="22"/>
      <c r="J43" s="63"/>
      <c r="K43" s="63"/>
      <c r="L43" s="39" t="s">
        <v>98</v>
      </c>
      <c r="M43" s="22"/>
      <c r="N43" s="22"/>
      <c r="O43" s="22"/>
      <c r="P43" s="22"/>
      <c r="Q43" s="76" t="s">
        <v>120</v>
      </c>
      <c r="R43" s="11">
        <f>ROUNDUP(D173*2*H67+D192*H81,0)</f>
        <v>2</v>
      </c>
      <c r="S43" s="37" t="s">
        <v>124</v>
      </c>
    </row>
    <row r="44" spans="1:20" ht="18.75" customHeight="1" x14ac:dyDescent="0.25">
      <c r="A44" s="50" t="s">
        <v>31</v>
      </c>
      <c r="B44" s="30" t="s">
        <v>22</v>
      </c>
      <c r="C44" s="31"/>
      <c r="D44" s="31"/>
      <c r="E44" s="31"/>
      <c r="F44" s="31"/>
      <c r="G44" s="32"/>
      <c r="H44" s="31"/>
      <c r="I44" s="31"/>
      <c r="J44" s="63"/>
      <c r="K44" s="63"/>
      <c r="L44" s="22"/>
      <c r="M44" s="22"/>
      <c r="N44" s="22"/>
      <c r="O44" s="22"/>
      <c r="P44" s="22"/>
      <c r="Q44" s="22"/>
      <c r="R44" s="22"/>
      <c r="S44" s="36"/>
    </row>
    <row r="45" spans="1:20" ht="18.75" customHeight="1" x14ac:dyDescent="0.25">
      <c r="A45" s="51"/>
      <c r="B45" s="9" t="s">
        <v>23</v>
      </c>
      <c r="C45" s="22"/>
      <c r="D45" s="22"/>
      <c r="E45" s="22"/>
      <c r="F45" s="22"/>
      <c r="G45" s="35" t="s">
        <v>27</v>
      </c>
      <c r="H45" s="151">
        <v>95000</v>
      </c>
      <c r="I45" s="153"/>
      <c r="K45" s="63"/>
      <c r="L45" s="64" t="s">
        <v>136</v>
      </c>
      <c r="M45" s="22"/>
      <c r="N45" s="22"/>
      <c r="O45" s="22"/>
      <c r="P45" s="22"/>
      <c r="Q45" s="22"/>
      <c r="R45" s="22"/>
      <c r="S45" s="36"/>
    </row>
    <row r="46" spans="1:20" ht="18.75" customHeight="1" x14ac:dyDescent="0.25">
      <c r="A46" s="51"/>
      <c r="B46" s="9" t="s">
        <v>24</v>
      </c>
      <c r="C46" s="22"/>
      <c r="D46" s="22"/>
      <c r="E46" s="22"/>
      <c r="F46" s="22"/>
      <c r="G46" s="35" t="s">
        <v>28</v>
      </c>
      <c r="H46" s="151">
        <v>110000</v>
      </c>
      <c r="I46" s="153"/>
      <c r="K46" s="63"/>
      <c r="L46" s="34" t="s">
        <v>137</v>
      </c>
      <c r="M46" s="22"/>
      <c r="N46" s="22"/>
      <c r="O46" s="22"/>
      <c r="P46" s="22"/>
      <c r="Q46" s="22"/>
      <c r="R46" s="154">
        <f>G102</f>
        <v>0</v>
      </c>
      <c r="S46" s="155"/>
      <c r="T46" s="22"/>
    </row>
    <row r="47" spans="1:20" ht="18.75" customHeight="1" x14ac:dyDescent="0.25">
      <c r="A47" s="51"/>
      <c r="B47" s="9" t="s">
        <v>25</v>
      </c>
      <c r="C47" s="22"/>
      <c r="D47" s="22"/>
      <c r="E47" s="22"/>
      <c r="F47" s="22"/>
      <c r="G47" s="35" t="s">
        <v>29</v>
      </c>
      <c r="H47" s="151">
        <v>115000</v>
      </c>
      <c r="I47" s="153"/>
      <c r="K47" s="63"/>
      <c r="L47" s="34" t="s">
        <v>138</v>
      </c>
      <c r="M47" s="22"/>
      <c r="N47" s="22"/>
      <c r="O47" s="22"/>
      <c r="P47" s="22"/>
      <c r="Q47" s="22"/>
      <c r="R47" s="154">
        <f>G121</f>
        <v>370000</v>
      </c>
      <c r="S47" s="155"/>
      <c r="T47" s="22"/>
    </row>
    <row r="48" spans="1:20" ht="18.75" customHeight="1" x14ac:dyDescent="0.25">
      <c r="A48" s="51"/>
      <c r="B48" s="9" t="s">
        <v>26</v>
      </c>
      <c r="C48" s="22"/>
      <c r="D48" s="22"/>
      <c r="E48" s="22"/>
      <c r="F48" s="22"/>
      <c r="G48" s="35" t="s">
        <v>30</v>
      </c>
      <c r="H48" s="151">
        <v>140000</v>
      </c>
      <c r="I48" s="153"/>
      <c r="K48" s="63"/>
      <c r="L48" s="34" t="s">
        <v>140</v>
      </c>
      <c r="M48" s="22"/>
      <c r="N48" s="22"/>
      <c r="O48" s="22"/>
      <c r="P48" s="22"/>
      <c r="Q48" s="22"/>
      <c r="R48" s="154">
        <f>G140</f>
        <v>70000</v>
      </c>
      <c r="S48" s="155"/>
      <c r="T48" s="22"/>
    </row>
    <row r="49" spans="1:20" ht="18.75" customHeight="1" x14ac:dyDescent="0.25">
      <c r="A49" s="51"/>
      <c r="B49" s="34"/>
      <c r="C49" s="22"/>
      <c r="D49" s="22"/>
      <c r="E49" s="22"/>
      <c r="F49" s="22"/>
      <c r="G49" s="35"/>
      <c r="H49" s="22"/>
      <c r="I49" s="36"/>
      <c r="K49" s="63"/>
      <c r="L49" s="34" t="s">
        <v>142</v>
      </c>
      <c r="M49" s="22"/>
      <c r="N49" s="22"/>
      <c r="O49" s="22"/>
      <c r="P49" s="22"/>
      <c r="Q49" s="22"/>
      <c r="R49" s="154">
        <f>G159</f>
        <v>110000</v>
      </c>
      <c r="S49" s="155"/>
      <c r="T49" s="22"/>
    </row>
    <row r="50" spans="1:20" ht="18.75" customHeight="1" x14ac:dyDescent="0.25">
      <c r="A50" s="50" t="s">
        <v>46</v>
      </c>
      <c r="B50" s="30" t="s">
        <v>32</v>
      </c>
      <c r="C50" s="31"/>
      <c r="D50" s="31"/>
      <c r="E50" s="31"/>
      <c r="F50" s="31"/>
      <c r="G50" s="32"/>
      <c r="H50" s="31"/>
      <c r="I50" s="33"/>
      <c r="K50" s="63"/>
      <c r="L50" s="34" t="s">
        <v>143</v>
      </c>
      <c r="M50" s="22"/>
      <c r="N50" s="22"/>
      <c r="O50" s="22"/>
      <c r="P50" s="22"/>
      <c r="Q50" s="22"/>
      <c r="R50" s="154">
        <f>G178</f>
        <v>0</v>
      </c>
      <c r="S50" s="155"/>
      <c r="T50" s="22"/>
    </row>
    <row r="51" spans="1:20" ht="18.75" customHeight="1" x14ac:dyDescent="0.25">
      <c r="A51" s="51"/>
      <c r="B51" s="34" t="s">
        <v>36</v>
      </c>
      <c r="C51" s="22"/>
      <c r="D51" s="22"/>
      <c r="E51" s="22"/>
      <c r="F51" s="22"/>
      <c r="G51" s="151">
        <v>7000000</v>
      </c>
      <c r="H51" s="152"/>
      <c r="I51" s="10" t="s">
        <v>117</v>
      </c>
      <c r="K51" s="63"/>
      <c r="L51" s="34" t="s">
        <v>144</v>
      </c>
      <c r="M51" s="22"/>
      <c r="N51" s="22"/>
      <c r="O51" s="22"/>
      <c r="P51" s="22"/>
      <c r="Q51" s="22"/>
      <c r="R51" s="154">
        <f>G197</f>
        <v>80000</v>
      </c>
      <c r="S51" s="155"/>
      <c r="T51" s="22"/>
    </row>
    <row r="52" spans="1:20" ht="18.75" customHeight="1" x14ac:dyDescent="0.25">
      <c r="A52" s="51"/>
      <c r="B52" s="34" t="s">
        <v>40</v>
      </c>
      <c r="C52" s="22"/>
      <c r="D52" s="22"/>
      <c r="E52" s="22"/>
      <c r="F52" s="22"/>
      <c r="G52" s="151">
        <v>7000000</v>
      </c>
      <c r="H52" s="152"/>
      <c r="I52" s="10" t="s">
        <v>117</v>
      </c>
      <c r="K52" s="90"/>
      <c r="L52" s="44"/>
      <c r="M52" s="44"/>
      <c r="N52" s="44"/>
      <c r="O52" s="44"/>
      <c r="P52" s="44"/>
      <c r="Q52" s="44"/>
      <c r="R52" s="44"/>
      <c r="S52" s="46"/>
      <c r="T52" s="22"/>
    </row>
    <row r="53" spans="1:20" ht="18.75" customHeight="1" x14ac:dyDescent="0.25">
      <c r="A53" s="51"/>
      <c r="B53" s="34" t="s">
        <v>41</v>
      </c>
      <c r="C53" s="22"/>
      <c r="D53" s="22"/>
      <c r="E53" s="22"/>
      <c r="F53" s="22"/>
      <c r="G53" s="151">
        <v>35000</v>
      </c>
      <c r="H53" s="152"/>
      <c r="I53" s="10" t="s">
        <v>42</v>
      </c>
      <c r="J53" s="82"/>
      <c r="K53" s="22"/>
      <c r="M53" s="22"/>
      <c r="N53" s="22"/>
      <c r="O53" s="22"/>
      <c r="P53" s="22"/>
      <c r="Q53" s="22"/>
      <c r="R53" s="22"/>
      <c r="S53" s="22"/>
      <c r="T53" s="22"/>
    </row>
    <row r="54" spans="1:20" ht="18.75" customHeight="1" x14ac:dyDescent="0.25">
      <c r="A54" s="51"/>
      <c r="B54" s="34" t="s">
        <v>45</v>
      </c>
      <c r="C54" s="22"/>
      <c r="D54" s="22"/>
      <c r="E54" s="22"/>
      <c r="F54" s="22"/>
      <c r="G54" s="151">
        <v>165000</v>
      </c>
      <c r="H54" s="152"/>
      <c r="I54" s="10" t="s">
        <v>118</v>
      </c>
      <c r="J54" s="82"/>
      <c r="K54" s="22"/>
      <c r="S54" s="22"/>
      <c r="T54" s="22"/>
    </row>
    <row r="55" spans="1:20" ht="18.75" customHeight="1" x14ac:dyDescent="0.25">
      <c r="A55" s="51"/>
      <c r="B55" s="34" t="s">
        <v>43</v>
      </c>
      <c r="C55" s="22"/>
      <c r="D55" s="22"/>
      <c r="E55" s="22"/>
      <c r="F55" s="22"/>
      <c r="G55" s="151">
        <v>25000</v>
      </c>
      <c r="H55" s="152"/>
      <c r="I55" s="10" t="s">
        <v>44</v>
      </c>
      <c r="J55" s="82"/>
      <c r="K55" s="22"/>
      <c r="S55" s="22"/>
      <c r="T55" s="22"/>
    </row>
    <row r="56" spans="1:20" ht="18.75" customHeight="1" x14ac:dyDescent="0.25">
      <c r="A56" s="51"/>
      <c r="B56" s="34" t="s">
        <v>39</v>
      </c>
      <c r="C56" s="22"/>
      <c r="D56" s="22"/>
      <c r="E56" s="22"/>
      <c r="F56" s="22"/>
      <c r="G56" s="151">
        <v>15000</v>
      </c>
      <c r="H56" s="152"/>
      <c r="I56" s="10" t="s">
        <v>38</v>
      </c>
      <c r="J56" s="82"/>
      <c r="K56" s="22"/>
      <c r="S56" s="22"/>
      <c r="T56" s="22"/>
    </row>
    <row r="57" spans="1:20" ht="18.75" customHeight="1" x14ac:dyDescent="0.25">
      <c r="A57" s="51"/>
      <c r="B57" s="34" t="s">
        <v>37</v>
      </c>
      <c r="C57" s="22"/>
      <c r="D57" s="22"/>
      <c r="E57" s="22"/>
      <c r="F57" s="22"/>
      <c r="G57" s="151">
        <v>25000</v>
      </c>
      <c r="H57" s="152"/>
      <c r="I57" s="10" t="s">
        <v>38</v>
      </c>
      <c r="J57" s="82"/>
    </row>
    <row r="58" spans="1:20" ht="18.75" customHeight="1" x14ac:dyDescent="0.25">
      <c r="A58" s="51"/>
      <c r="B58" s="34" t="s">
        <v>95</v>
      </c>
      <c r="C58" s="22"/>
      <c r="D58" s="22"/>
      <c r="E58" s="22"/>
      <c r="F58" s="22"/>
      <c r="G58" s="151">
        <v>50000</v>
      </c>
      <c r="H58" s="152"/>
      <c r="I58" s="10" t="s">
        <v>99</v>
      </c>
      <c r="J58" s="82"/>
    </row>
    <row r="59" spans="1:20" ht="18.75" customHeight="1" x14ac:dyDescent="0.25">
      <c r="A59" s="51"/>
      <c r="B59" s="34" t="s">
        <v>100</v>
      </c>
      <c r="C59" s="22"/>
      <c r="D59" s="22"/>
      <c r="E59" s="22"/>
      <c r="F59" s="22"/>
      <c r="G59" s="151">
        <v>67000</v>
      </c>
      <c r="H59" s="152"/>
      <c r="I59" s="10" t="s">
        <v>99</v>
      </c>
      <c r="J59" s="82"/>
    </row>
    <row r="60" spans="1:20" ht="18.75" customHeight="1" x14ac:dyDescent="0.25">
      <c r="A60" s="51"/>
      <c r="B60" s="34" t="s">
        <v>98</v>
      </c>
      <c r="C60" s="22"/>
      <c r="D60" s="22"/>
      <c r="E60" s="22"/>
      <c r="F60" s="22"/>
      <c r="G60" s="151">
        <v>5700</v>
      </c>
      <c r="H60" s="152"/>
      <c r="I60" s="10" t="s">
        <v>101</v>
      </c>
      <c r="J60" s="82"/>
    </row>
    <row r="61" spans="1:20" ht="18.75" customHeight="1" x14ac:dyDescent="0.25">
      <c r="A61" s="51"/>
      <c r="B61" s="34"/>
      <c r="C61" s="22"/>
      <c r="D61" s="22"/>
      <c r="E61" s="22"/>
      <c r="F61" s="22"/>
      <c r="G61" s="21"/>
      <c r="H61" s="21"/>
      <c r="I61" s="36"/>
      <c r="J61" s="82"/>
      <c r="T61" s="121"/>
    </row>
    <row r="62" spans="1:20" ht="18.75" customHeight="1" x14ac:dyDescent="0.25">
      <c r="A62" s="65" t="s">
        <v>65</v>
      </c>
      <c r="B62" s="66" t="s">
        <v>48</v>
      </c>
      <c r="C62" s="67"/>
      <c r="D62" s="67"/>
      <c r="E62" s="67"/>
      <c r="F62" s="67"/>
      <c r="G62" s="68"/>
      <c r="H62" s="67"/>
      <c r="I62" s="69"/>
      <c r="J62" s="82"/>
    </row>
    <row r="63" spans="1:20" ht="18.75" customHeight="1" x14ac:dyDescent="0.25">
      <c r="A63" s="50" t="s">
        <v>68</v>
      </c>
      <c r="B63" s="30" t="s">
        <v>57</v>
      </c>
      <c r="C63" s="31"/>
      <c r="D63" s="31"/>
      <c r="E63" s="31"/>
      <c r="F63" s="31"/>
      <c r="G63" s="32"/>
      <c r="H63" s="31"/>
      <c r="I63" s="33"/>
      <c r="J63" s="82"/>
    </row>
    <row r="64" spans="1:20" ht="18.75" customHeight="1" x14ac:dyDescent="0.25">
      <c r="A64" s="51"/>
      <c r="B64" s="34" t="s">
        <v>51</v>
      </c>
      <c r="C64" s="22"/>
      <c r="D64" s="22"/>
      <c r="E64" s="22"/>
      <c r="F64" s="22"/>
      <c r="G64" s="35" t="s">
        <v>53</v>
      </c>
      <c r="H64" s="15">
        <v>1</v>
      </c>
      <c r="I64" s="37" t="s">
        <v>66</v>
      </c>
      <c r="J64" s="82"/>
    </row>
    <row r="65" spans="1:20" ht="18.75" customHeight="1" x14ac:dyDescent="0.25">
      <c r="A65" s="51"/>
      <c r="B65" s="34" t="s">
        <v>50</v>
      </c>
      <c r="C65" s="22"/>
      <c r="D65" s="22"/>
      <c r="E65" s="22"/>
      <c r="F65" s="22"/>
      <c r="G65" s="35" t="s">
        <v>67</v>
      </c>
      <c r="H65" s="13">
        <v>0</v>
      </c>
      <c r="I65" s="37" t="s">
        <v>49</v>
      </c>
      <c r="J65" s="82"/>
    </row>
    <row r="66" spans="1:20" ht="18.75" customHeight="1" x14ac:dyDescent="0.25">
      <c r="A66" s="51"/>
      <c r="B66" s="34" t="s">
        <v>55</v>
      </c>
      <c r="C66" s="22"/>
      <c r="D66" s="22"/>
      <c r="E66" s="22"/>
      <c r="F66" s="22"/>
      <c r="G66" s="35" t="s">
        <v>56</v>
      </c>
      <c r="H66" s="11">
        <v>0</v>
      </c>
      <c r="I66" s="37" t="s">
        <v>49</v>
      </c>
      <c r="J66" s="82"/>
    </row>
    <row r="67" spans="1:20" ht="18.75" customHeight="1" x14ac:dyDescent="0.25">
      <c r="A67" s="51"/>
      <c r="B67" s="34" t="s">
        <v>92</v>
      </c>
      <c r="C67" s="22"/>
      <c r="D67" s="22"/>
      <c r="E67" s="22"/>
      <c r="F67" s="22"/>
      <c r="G67" s="35" t="s">
        <v>93</v>
      </c>
      <c r="H67" s="11">
        <v>0</v>
      </c>
      <c r="I67" s="37" t="s">
        <v>49</v>
      </c>
      <c r="J67" s="82"/>
      <c r="T67" s="121"/>
    </row>
    <row r="68" spans="1:20" ht="18.75" customHeight="1" x14ac:dyDescent="0.25">
      <c r="A68" s="51"/>
      <c r="B68" s="34" t="s">
        <v>51</v>
      </c>
      <c r="C68" s="22"/>
      <c r="D68" s="22"/>
      <c r="E68" s="22"/>
      <c r="F68" s="22"/>
      <c r="G68" s="35" t="s">
        <v>52</v>
      </c>
      <c r="H68" s="12">
        <v>0</v>
      </c>
      <c r="I68" s="37" t="s">
        <v>54</v>
      </c>
      <c r="J68" s="82"/>
    </row>
    <row r="69" spans="1:20" ht="18.75" customHeight="1" x14ac:dyDescent="0.25">
      <c r="A69" s="51"/>
      <c r="B69" s="34"/>
      <c r="C69" s="22"/>
      <c r="D69" s="22"/>
      <c r="E69" s="22"/>
      <c r="F69" s="22"/>
      <c r="G69" s="35"/>
      <c r="H69" s="22"/>
      <c r="I69" s="36"/>
      <c r="J69" s="82"/>
    </row>
    <row r="70" spans="1:20" ht="18.75" customHeight="1" x14ac:dyDescent="0.25">
      <c r="A70" s="50" t="s">
        <v>86</v>
      </c>
      <c r="B70" s="30" t="s">
        <v>58</v>
      </c>
      <c r="C70" s="31"/>
      <c r="D70" s="31"/>
      <c r="E70" s="31"/>
      <c r="F70" s="31"/>
      <c r="G70" s="32"/>
      <c r="H70" s="31"/>
      <c r="I70" s="33"/>
      <c r="J70" s="82"/>
    </row>
    <row r="71" spans="1:20" ht="18.75" customHeight="1" x14ac:dyDescent="0.25">
      <c r="A71" s="51"/>
      <c r="B71" s="34" t="s">
        <v>59</v>
      </c>
      <c r="C71" s="22"/>
      <c r="D71" s="22"/>
      <c r="E71" s="22"/>
      <c r="F71" s="22"/>
      <c r="G71" s="35" t="s">
        <v>9</v>
      </c>
      <c r="H71" s="5">
        <f>H39</f>
        <v>600</v>
      </c>
      <c r="I71" s="37" t="s">
        <v>12</v>
      </c>
      <c r="J71" s="128"/>
    </row>
    <row r="72" spans="1:20" ht="18.75" customHeight="1" x14ac:dyDescent="0.25">
      <c r="A72" s="51"/>
      <c r="B72" s="34" t="s">
        <v>60</v>
      </c>
      <c r="C72" s="22"/>
      <c r="D72" s="22"/>
      <c r="E72" s="22"/>
      <c r="F72" s="22"/>
      <c r="G72" s="35" t="s">
        <v>10</v>
      </c>
      <c r="H72" s="15">
        <f>H40</f>
        <v>800</v>
      </c>
      <c r="I72" s="37" t="s">
        <v>12</v>
      </c>
      <c r="J72" s="82"/>
    </row>
    <row r="73" spans="1:20" ht="18.75" customHeight="1" x14ac:dyDescent="0.25">
      <c r="A73" s="51"/>
      <c r="B73" s="34"/>
      <c r="C73" s="22"/>
      <c r="D73" s="22"/>
      <c r="E73" s="22"/>
      <c r="F73" s="22"/>
      <c r="G73" s="35"/>
      <c r="H73" s="23"/>
      <c r="I73" s="37"/>
      <c r="J73" s="82"/>
      <c r="T73" s="121"/>
    </row>
    <row r="74" spans="1:20" ht="18.75" customHeight="1" x14ac:dyDescent="0.25">
      <c r="A74" s="51"/>
      <c r="B74" s="89" t="s">
        <v>108</v>
      </c>
      <c r="C74" s="89"/>
      <c r="D74" s="89"/>
      <c r="E74" s="24" t="s">
        <v>13</v>
      </c>
      <c r="F74" s="24" t="s">
        <v>14</v>
      </c>
      <c r="G74" s="24" t="s">
        <v>15</v>
      </c>
      <c r="H74" s="24"/>
      <c r="I74" s="40"/>
      <c r="J74" s="82"/>
    </row>
    <row r="75" spans="1:20" ht="18.75" customHeight="1" x14ac:dyDescent="0.25">
      <c r="A75" s="51"/>
      <c r="B75" s="47" t="s">
        <v>103</v>
      </c>
      <c r="C75" s="18"/>
      <c r="D75" s="18"/>
      <c r="E75" s="5">
        <f>F34*F35</f>
        <v>14000</v>
      </c>
      <c r="F75" s="5">
        <f>H34*H35</f>
        <v>14000</v>
      </c>
      <c r="G75" s="5">
        <f>F39*F40</f>
        <v>14000</v>
      </c>
      <c r="H75" s="5"/>
      <c r="I75" s="41" t="s">
        <v>20</v>
      </c>
    </row>
    <row r="76" spans="1:20" ht="18.75" customHeight="1" x14ac:dyDescent="0.25">
      <c r="A76" s="51"/>
      <c r="B76" s="47" t="s">
        <v>104</v>
      </c>
      <c r="C76" s="18"/>
      <c r="D76" s="18"/>
      <c r="E76" s="5">
        <f>2*(F34+F35)</f>
        <v>480</v>
      </c>
      <c r="F76" s="5">
        <f>2*(H34+H35)</f>
        <v>480</v>
      </c>
      <c r="G76" s="5">
        <f>2*(F39+F40)</f>
        <v>480</v>
      </c>
      <c r="H76" s="5"/>
      <c r="I76" s="41" t="s">
        <v>12</v>
      </c>
    </row>
    <row r="77" spans="1:20" ht="18.75" customHeight="1" x14ac:dyDescent="0.25">
      <c r="A77" s="51"/>
      <c r="B77" s="47" t="s">
        <v>105</v>
      </c>
      <c r="C77" s="18"/>
      <c r="D77" s="18"/>
      <c r="E77" s="15">
        <f>H72</f>
        <v>800</v>
      </c>
      <c r="F77" s="15">
        <f>H71-F35-F40</f>
        <v>400</v>
      </c>
      <c r="G77" s="15">
        <f>H72</f>
        <v>800</v>
      </c>
      <c r="H77" s="5"/>
      <c r="I77" s="41" t="s">
        <v>12</v>
      </c>
    </row>
    <row r="78" spans="1:20" ht="18.75" customHeight="1" x14ac:dyDescent="0.25">
      <c r="A78" s="51"/>
      <c r="B78" s="47" t="s">
        <v>106</v>
      </c>
      <c r="C78" s="18"/>
      <c r="D78" s="25"/>
      <c r="E78" s="12">
        <f>E75*E77/10^9</f>
        <v>1.12E-2</v>
      </c>
      <c r="F78" s="12">
        <f>F75*F77/10^9</f>
        <v>5.5999999999999999E-3</v>
      </c>
      <c r="G78" s="12">
        <f>G75*G77/10^9</f>
        <v>1.12E-2</v>
      </c>
      <c r="H78" s="12"/>
      <c r="I78" s="37" t="s">
        <v>54</v>
      </c>
    </row>
    <row r="79" spans="1:20" ht="18.75" customHeight="1" x14ac:dyDescent="0.25">
      <c r="A79" s="51"/>
      <c r="B79" s="47" t="s">
        <v>107</v>
      </c>
      <c r="C79" s="18"/>
      <c r="D79" s="25"/>
      <c r="E79" s="12">
        <f>E76*E77/10^6</f>
        <v>0.38400000000000001</v>
      </c>
      <c r="F79" s="12">
        <f>F76*F77/10^6</f>
        <v>0.192</v>
      </c>
      <c r="G79" s="12">
        <f>G76*G77/10^6</f>
        <v>0.38400000000000001</v>
      </c>
      <c r="H79" s="12"/>
      <c r="I79" s="37" t="s">
        <v>49</v>
      </c>
    </row>
    <row r="80" spans="1:20" ht="18.75" customHeight="1" x14ac:dyDescent="0.25">
      <c r="A80" s="51"/>
      <c r="B80" s="34" t="s">
        <v>61</v>
      </c>
      <c r="C80" s="22"/>
      <c r="D80" s="22"/>
      <c r="E80" s="22"/>
      <c r="F80" s="22"/>
      <c r="G80" s="35" t="s">
        <v>171</v>
      </c>
      <c r="H80" s="14">
        <f>E78+F78+G78</f>
        <v>2.7999999999999997E-2</v>
      </c>
      <c r="I80" s="37" t="s">
        <v>54</v>
      </c>
    </row>
    <row r="81" spans="1:10" ht="18.75" customHeight="1" x14ac:dyDescent="0.25">
      <c r="A81" s="51"/>
      <c r="B81" s="34" t="s">
        <v>109</v>
      </c>
      <c r="C81" s="22"/>
      <c r="D81" s="22"/>
      <c r="E81" s="22"/>
      <c r="F81" s="22"/>
      <c r="G81" s="35" t="s">
        <v>172</v>
      </c>
      <c r="H81" s="14">
        <f>E79+F79+G79</f>
        <v>0.96000000000000008</v>
      </c>
      <c r="I81" s="37" t="s">
        <v>49</v>
      </c>
    </row>
    <row r="82" spans="1:10" ht="18.75" customHeight="1" x14ac:dyDescent="0.25">
      <c r="A82" s="51"/>
      <c r="B82" s="34" t="s">
        <v>55</v>
      </c>
      <c r="C82" s="22"/>
      <c r="D82" s="22"/>
      <c r="E82" s="22"/>
      <c r="F82" s="22"/>
      <c r="G82" s="35" t="s">
        <v>56</v>
      </c>
      <c r="H82" s="11">
        <f>(H71-2*H35)*(H40-F40-F35)/10^6*2</f>
        <v>0.48</v>
      </c>
      <c r="I82" s="37" t="s">
        <v>49</v>
      </c>
    </row>
    <row r="83" spans="1:10" ht="18.75" customHeight="1" x14ac:dyDescent="0.25">
      <c r="A83" s="51"/>
      <c r="B83" s="34"/>
      <c r="C83" s="22"/>
      <c r="D83" s="22"/>
      <c r="E83" s="22"/>
      <c r="F83" s="22"/>
      <c r="G83" s="35"/>
      <c r="H83" s="22"/>
      <c r="I83" s="36"/>
    </row>
    <row r="84" spans="1:10" ht="18.75" customHeight="1" x14ac:dyDescent="0.25">
      <c r="A84" s="65" t="s">
        <v>125</v>
      </c>
      <c r="B84" s="66" t="s">
        <v>70</v>
      </c>
      <c r="C84" s="67"/>
      <c r="D84" s="67"/>
      <c r="E84" s="67"/>
      <c r="F84" s="67"/>
      <c r="G84" s="68"/>
      <c r="H84" s="67"/>
      <c r="I84" s="69"/>
    </row>
    <row r="85" spans="1:10" ht="18.75" customHeight="1" x14ac:dyDescent="0.25">
      <c r="A85" s="50" t="s">
        <v>126</v>
      </c>
      <c r="B85" s="30" t="s">
        <v>69</v>
      </c>
      <c r="C85" s="31"/>
      <c r="D85" s="31"/>
      <c r="E85" s="31"/>
      <c r="F85" s="31"/>
      <c r="G85" s="32"/>
      <c r="H85" s="31"/>
      <c r="I85" s="33"/>
    </row>
    <row r="86" spans="1:10" ht="18.75" customHeight="1" x14ac:dyDescent="0.25">
      <c r="A86" s="52"/>
      <c r="B86" s="149" t="s">
        <v>71</v>
      </c>
      <c r="C86" s="150"/>
      <c r="D86" s="29" t="s">
        <v>75</v>
      </c>
      <c r="E86" s="150" t="s">
        <v>72</v>
      </c>
      <c r="F86" s="150"/>
      <c r="G86" s="150" t="s">
        <v>73</v>
      </c>
      <c r="H86" s="150"/>
      <c r="I86" s="42"/>
    </row>
    <row r="87" spans="1:10" ht="18.75" customHeight="1" x14ac:dyDescent="0.25">
      <c r="A87" s="51"/>
      <c r="B87" s="48" t="s">
        <v>74</v>
      </c>
      <c r="C87" s="17"/>
      <c r="D87" s="17"/>
      <c r="E87" s="144"/>
      <c r="F87" s="144"/>
      <c r="G87" s="144"/>
      <c r="H87" s="144"/>
      <c r="I87" s="36"/>
    </row>
    <row r="88" spans="1:10" ht="18.75" customHeight="1" x14ac:dyDescent="0.25">
      <c r="A88" s="51"/>
      <c r="B88" s="141" t="s">
        <v>82</v>
      </c>
      <c r="C88" s="142"/>
      <c r="D88" s="11">
        <v>0.8</v>
      </c>
      <c r="E88" s="143">
        <f>H45</f>
        <v>95000</v>
      </c>
      <c r="F88" s="144"/>
      <c r="G88" s="145">
        <f>D88*E88</f>
        <v>76000</v>
      </c>
      <c r="H88" s="145"/>
      <c r="I88" s="36"/>
    </row>
    <row r="89" spans="1:10" ht="18.75" customHeight="1" x14ac:dyDescent="0.25">
      <c r="A89" s="51"/>
      <c r="B89" s="141" t="s">
        <v>83</v>
      </c>
      <c r="C89" s="142"/>
      <c r="D89" s="11">
        <v>2.4</v>
      </c>
      <c r="E89" s="143">
        <f>H46</f>
        <v>110000</v>
      </c>
      <c r="F89" s="144"/>
      <c r="G89" s="145">
        <f t="shared" ref="G89:G91" si="0">D89*E89</f>
        <v>264000</v>
      </c>
      <c r="H89" s="145"/>
      <c r="I89" s="36"/>
    </row>
    <row r="90" spans="1:10" ht="18.75" customHeight="1" x14ac:dyDescent="0.25">
      <c r="A90" s="51"/>
      <c r="B90" s="141" t="s">
        <v>84</v>
      </c>
      <c r="C90" s="142"/>
      <c r="D90" s="11">
        <v>0.24</v>
      </c>
      <c r="E90" s="143">
        <f>H47</f>
        <v>115000</v>
      </c>
      <c r="F90" s="144"/>
      <c r="G90" s="145">
        <f t="shared" si="0"/>
        <v>27600</v>
      </c>
      <c r="H90" s="145"/>
      <c r="I90" s="36"/>
    </row>
    <row r="91" spans="1:10" ht="18.75" customHeight="1" x14ac:dyDescent="0.25">
      <c r="A91" s="51"/>
      <c r="B91" s="141" t="s">
        <v>85</v>
      </c>
      <c r="C91" s="142"/>
      <c r="D91" s="11">
        <v>7.4999999999999997E-2</v>
      </c>
      <c r="E91" s="143">
        <f>H48</f>
        <v>140000</v>
      </c>
      <c r="F91" s="144"/>
      <c r="G91" s="145">
        <f t="shared" si="0"/>
        <v>10500</v>
      </c>
      <c r="H91" s="145"/>
      <c r="I91" s="36"/>
    </row>
    <row r="92" spans="1:10" ht="18.75" customHeight="1" x14ac:dyDescent="0.25">
      <c r="A92" s="51"/>
      <c r="B92" s="146" t="s">
        <v>76</v>
      </c>
      <c r="C92" s="147"/>
      <c r="D92" s="147"/>
      <c r="E92" s="147"/>
      <c r="F92" s="147"/>
      <c r="G92" s="148">
        <f>SUM(G88:H91)</f>
        <v>378100</v>
      </c>
      <c r="H92" s="148"/>
      <c r="I92" s="36"/>
    </row>
    <row r="93" spans="1:10" ht="18.75" customHeight="1" x14ac:dyDescent="0.25">
      <c r="A93" s="51"/>
      <c r="B93" s="49"/>
      <c r="C93" s="18"/>
      <c r="D93" s="18"/>
      <c r="E93" s="18"/>
      <c r="F93" s="18"/>
      <c r="G93" s="19"/>
      <c r="H93" s="20"/>
      <c r="I93" s="36"/>
    </row>
    <row r="94" spans="1:10" ht="18.75" customHeight="1" x14ac:dyDescent="0.25">
      <c r="A94" s="51"/>
      <c r="B94" s="48" t="s">
        <v>77</v>
      </c>
      <c r="C94" s="17"/>
      <c r="D94" s="17"/>
      <c r="E94" s="144"/>
      <c r="F94" s="144"/>
      <c r="G94" s="145"/>
      <c r="H94" s="145"/>
      <c r="I94" s="36"/>
    </row>
    <row r="95" spans="1:10" ht="18.75" customHeight="1" x14ac:dyDescent="0.25">
      <c r="A95" s="51"/>
      <c r="B95" s="141" t="s">
        <v>79</v>
      </c>
      <c r="C95" s="142"/>
      <c r="D95" s="11">
        <v>0.03</v>
      </c>
      <c r="E95" s="143">
        <f>G52</f>
        <v>7000000</v>
      </c>
      <c r="F95" s="144"/>
      <c r="G95" s="145">
        <f>D95*E95</f>
        <v>210000</v>
      </c>
      <c r="H95" s="145"/>
      <c r="I95" s="36"/>
    </row>
    <row r="96" spans="1:10" ht="18.75" customHeight="1" x14ac:dyDescent="0.25">
      <c r="A96" s="51"/>
      <c r="B96" s="141" t="s">
        <v>80</v>
      </c>
      <c r="C96" s="142"/>
      <c r="D96" s="11">
        <v>1</v>
      </c>
      <c r="E96" s="143">
        <f>G54</f>
        <v>165000</v>
      </c>
      <c r="F96" s="144"/>
      <c r="G96" s="145">
        <f t="shared" ref="G96:G97" si="1">D96*E96</f>
        <v>165000</v>
      </c>
      <c r="H96" s="145"/>
      <c r="I96" s="36"/>
      <c r="J96" s="120"/>
    </row>
    <row r="97" spans="1:23" ht="18.75" customHeight="1" x14ac:dyDescent="0.25">
      <c r="A97" s="51"/>
      <c r="B97" s="141" t="s">
        <v>78</v>
      </c>
      <c r="C97" s="142"/>
      <c r="D97" s="11">
        <v>0.3</v>
      </c>
      <c r="E97" s="143">
        <f>G56</f>
        <v>15000</v>
      </c>
      <c r="F97" s="144"/>
      <c r="G97" s="145">
        <f t="shared" si="1"/>
        <v>4500</v>
      </c>
      <c r="H97" s="145"/>
      <c r="I97" s="36"/>
      <c r="J97" s="120"/>
    </row>
    <row r="98" spans="1:23" ht="18.75" customHeight="1" x14ac:dyDescent="0.25">
      <c r="A98" s="51"/>
      <c r="B98" s="141"/>
      <c r="C98" s="142"/>
      <c r="D98" s="11"/>
      <c r="E98" s="143"/>
      <c r="F98" s="144"/>
      <c r="G98" s="145"/>
      <c r="H98" s="145"/>
      <c r="I98" s="36"/>
    </row>
    <row r="99" spans="1:23" ht="18.75" customHeight="1" x14ac:dyDescent="0.25">
      <c r="A99" s="51"/>
      <c r="B99" s="147" t="s">
        <v>185</v>
      </c>
      <c r="C99" s="147"/>
      <c r="D99" s="147"/>
      <c r="E99" s="147"/>
      <c r="F99" s="147"/>
      <c r="G99" s="148">
        <f>SUM(G95:H98)</f>
        <v>379500</v>
      </c>
      <c r="H99" s="148"/>
      <c r="I99" s="36"/>
    </row>
    <row r="100" spans="1:23" ht="18.75" customHeight="1" x14ac:dyDescent="0.25">
      <c r="A100" s="51"/>
      <c r="B100" s="134"/>
      <c r="C100" s="18"/>
      <c r="D100" s="18"/>
      <c r="E100" s="18"/>
      <c r="F100" s="18"/>
      <c r="G100" s="19"/>
      <c r="H100" s="20"/>
      <c r="I100" s="36"/>
    </row>
    <row r="101" spans="1:23" ht="18.75" customHeight="1" x14ac:dyDescent="0.25">
      <c r="A101" s="51"/>
      <c r="B101" s="136" t="s">
        <v>81</v>
      </c>
      <c r="C101" s="136"/>
      <c r="D101" s="136"/>
      <c r="E101" s="136"/>
      <c r="F101" s="136"/>
      <c r="G101" s="137">
        <f>(1+$H$5/100)*(1+$H$6/100)*(G92+G99)</f>
        <v>904006.20000000007</v>
      </c>
      <c r="H101" s="137"/>
      <c r="I101" s="36"/>
    </row>
    <row r="102" spans="1:23" ht="18.75" customHeight="1" x14ac:dyDescent="0.25">
      <c r="A102" s="51"/>
      <c r="B102" s="139" t="s">
        <v>186</v>
      </c>
      <c r="C102" s="139"/>
      <c r="D102" s="139"/>
      <c r="E102" s="139"/>
      <c r="F102" s="139"/>
      <c r="G102" s="140">
        <f>ROUNDUP(H65*G101/10000,0)*10000</f>
        <v>0</v>
      </c>
      <c r="H102" s="140"/>
      <c r="I102" s="36"/>
    </row>
    <row r="103" spans="1:23" s="16" customFormat="1" ht="18.75" customHeight="1" x14ac:dyDescent="0.25">
      <c r="A103" s="51"/>
      <c r="B103" s="34"/>
      <c r="C103" s="22"/>
      <c r="D103" s="22"/>
      <c r="E103" s="22"/>
      <c r="F103" s="22"/>
      <c r="G103" s="35"/>
      <c r="H103" s="22"/>
      <c r="I103" s="36"/>
      <c r="J103" s="1"/>
      <c r="K103" s="1"/>
      <c r="S103" s="1"/>
      <c r="T103" s="1"/>
      <c r="U103" s="1"/>
      <c r="V103" s="1"/>
      <c r="W103" s="1"/>
    </row>
    <row r="104" spans="1:23" ht="18.75" customHeight="1" x14ac:dyDescent="0.25">
      <c r="A104" s="50" t="s">
        <v>127</v>
      </c>
      <c r="B104" s="30" t="s">
        <v>87</v>
      </c>
      <c r="C104" s="31"/>
      <c r="D104" s="31"/>
      <c r="E104" s="31"/>
      <c r="F104" s="31"/>
      <c r="G104" s="32"/>
      <c r="H104" s="31"/>
      <c r="I104" s="33"/>
    </row>
    <row r="105" spans="1:23" ht="18.75" customHeight="1" x14ac:dyDescent="0.25">
      <c r="A105" s="52"/>
      <c r="B105" s="149" t="s">
        <v>71</v>
      </c>
      <c r="C105" s="150"/>
      <c r="D105" s="29" t="s">
        <v>75</v>
      </c>
      <c r="E105" s="150" t="s">
        <v>72</v>
      </c>
      <c r="F105" s="150"/>
      <c r="G105" s="150" t="s">
        <v>73</v>
      </c>
      <c r="H105" s="150"/>
      <c r="I105" s="42"/>
    </row>
    <row r="106" spans="1:23" ht="18.75" customHeight="1" x14ac:dyDescent="0.25">
      <c r="A106" s="51"/>
      <c r="B106" s="48" t="s">
        <v>74</v>
      </c>
      <c r="C106" s="17"/>
      <c r="D106" s="17"/>
      <c r="E106" s="144"/>
      <c r="F106" s="144"/>
      <c r="G106" s="144"/>
      <c r="H106" s="144"/>
      <c r="I106" s="36"/>
    </row>
    <row r="107" spans="1:23" ht="18.75" customHeight="1" x14ac:dyDescent="0.25">
      <c r="A107" s="51"/>
      <c r="B107" s="141" t="s">
        <v>82</v>
      </c>
      <c r="C107" s="142"/>
      <c r="D107" s="11">
        <v>7</v>
      </c>
      <c r="E107" s="143">
        <f>E88</f>
        <v>95000</v>
      </c>
      <c r="F107" s="144"/>
      <c r="G107" s="145">
        <f>D107*E107</f>
        <v>665000</v>
      </c>
      <c r="H107" s="145"/>
      <c r="I107" s="36"/>
    </row>
    <row r="108" spans="1:23" ht="18.75" customHeight="1" x14ac:dyDescent="0.25">
      <c r="A108" s="51"/>
      <c r="B108" s="141" t="s">
        <v>83</v>
      </c>
      <c r="C108" s="142"/>
      <c r="D108" s="11">
        <v>21</v>
      </c>
      <c r="E108" s="143">
        <f t="shared" ref="E108:E110" si="2">E89</f>
        <v>110000</v>
      </c>
      <c r="F108" s="144"/>
      <c r="G108" s="145">
        <f t="shared" ref="G108:G110" si="3">D108*E108</f>
        <v>2310000</v>
      </c>
      <c r="H108" s="145"/>
      <c r="I108" s="36"/>
    </row>
    <row r="109" spans="1:23" ht="18.75" customHeight="1" x14ac:dyDescent="0.25">
      <c r="A109" s="51"/>
      <c r="B109" s="141" t="s">
        <v>84</v>
      </c>
      <c r="C109" s="142"/>
      <c r="D109" s="11">
        <v>2.1</v>
      </c>
      <c r="E109" s="143">
        <f t="shared" si="2"/>
        <v>115000</v>
      </c>
      <c r="F109" s="144"/>
      <c r="G109" s="145">
        <f t="shared" si="3"/>
        <v>241500</v>
      </c>
      <c r="H109" s="145"/>
      <c r="I109" s="36"/>
    </row>
    <row r="110" spans="1:23" ht="18.75" customHeight="1" x14ac:dyDescent="0.25">
      <c r="A110" s="51"/>
      <c r="B110" s="141" t="s">
        <v>85</v>
      </c>
      <c r="C110" s="142"/>
      <c r="D110" s="11">
        <v>0.35</v>
      </c>
      <c r="E110" s="143">
        <f t="shared" si="2"/>
        <v>140000</v>
      </c>
      <c r="F110" s="144"/>
      <c r="G110" s="145">
        <f t="shared" si="3"/>
        <v>49000</v>
      </c>
      <c r="H110" s="145"/>
      <c r="I110" s="36"/>
    </row>
    <row r="111" spans="1:23" ht="18.75" customHeight="1" x14ac:dyDescent="0.25">
      <c r="A111" s="51"/>
      <c r="B111" s="146" t="s">
        <v>76</v>
      </c>
      <c r="C111" s="147"/>
      <c r="D111" s="147"/>
      <c r="E111" s="147"/>
      <c r="F111" s="147"/>
      <c r="G111" s="148">
        <f>SUM(G107:H110)</f>
        <v>3265500</v>
      </c>
      <c r="H111" s="148"/>
      <c r="I111" s="36"/>
    </row>
    <row r="112" spans="1:23" ht="18.75" customHeight="1" x14ac:dyDescent="0.25">
      <c r="A112" s="51"/>
      <c r="B112" s="49"/>
      <c r="C112" s="18"/>
      <c r="D112" s="18"/>
      <c r="E112" s="18"/>
      <c r="F112" s="18"/>
      <c r="G112" s="19"/>
      <c r="H112" s="20"/>
      <c r="I112" s="36"/>
    </row>
    <row r="113" spans="1:23" ht="18.75" customHeight="1" x14ac:dyDescent="0.25">
      <c r="A113" s="51"/>
      <c r="B113" s="48" t="s">
        <v>77</v>
      </c>
      <c r="C113" s="17"/>
      <c r="D113" s="17"/>
      <c r="E113" s="144"/>
      <c r="F113" s="144"/>
      <c r="G113" s="145"/>
      <c r="H113" s="145"/>
      <c r="I113" s="36"/>
    </row>
    <row r="114" spans="1:23" ht="18.75" customHeight="1" x14ac:dyDescent="0.25">
      <c r="A114" s="51"/>
      <c r="B114" s="141" t="s">
        <v>88</v>
      </c>
      <c r="C114" s="142"/>
      <c r="D114" s="11">
        <v>1.1000000000000001</v>
      </c>
      <c r="E114" s="143">
        <f>G51</f>
        <v>7000000</v>
      </c>
      <c r="F114" s="144"/>
      <c r="G114" s="145">
        <f>D114*E114</f>
        <v>7700000.0000000009</v>
      </c>
      <c r="H114" s="145"/>
      <c r="I114" s="36"/>
    </row>
    <row r="115" spans="1:23" ht="18.75" customHeight="1" x14ac:dyDescent="0.25">
      <c r="A115" s="51"/>
      <c r="B115" s="141" t="s">
        <v>89</v>
      </c>
      <c r="C115" s="142"/>
      <c r="D115" s="11">
        <v>1.25</v>
      </c>
      <c r="E115" s="143">
        <f>G57</f>
        <v>25000</v>
      </c>
      <c r="F115" s="144"/>
      <c r="G115" s="145">
        <f t="shared" ref="G115:G116" si="4">D115*E115</f>
        <v>31250</v>
      </c>
      <c r="H115" s="145"/>
      <c r="I115" s="36"/>
    </row>
    <row r="116" spans="1:23" ht="18.75" customHeight="1" x14ac:dyDescent="0.25">
      <c r="A116" s="51"/>
      <c r="B116" s="141" t="s">
        <v>78</v>
      </c>
      <c r="C116" s="142"/>
      <c r="D116" s="11">
        <v>1</v>
      </c>
      <c r="E116" s="143">
        <f>G56</f>
        <v>15000</v>
      </c>
      <c r="F116" s="144"/>
      <c r="G116" s="145">
        <f t="shared" si="4"/>
        <v>15000</v>
      </c>
      <c r="H116" s="145"/>
      <c r="I116" s="36"/>
    </row>
    <row r="117" spans="1:23" ht="18.75" customHeight="1" x14ac:dyDescent="0.25">
      <c r="A117" s="51"/>
      <c r="B117" s="141"/>
      <c r="C117" s="142"/>
      <c r="D117" s="11"/>
      <c r="E117" s="143"/>
      <c r="F117" s="144"/>
      <c r="G117" s="145"/>
      <c r="H117" s="145"/>
      <c r="I117" s="36"/>
    </row>
    <row r="118" spans="1:23" ht="18.75" customHeight="1" x14ac:dyDescent="0.25">
      <c r="A118" s="51"/>
      <c r="B118" s="147" t="s">
        <v>185</v>
      </c>
      <c r="C118" s="147"/>
      <c r="D118" s="147"/>
      <c r="E118" s="147"/>
      <c r="F118" s="147"/>
      <c r="G118" s="148">
        <f>SUM(G114:H117)</f>
        <v>7746250.0000000009</v>
      </c>
      <c r="H118" s="148"/>
      <c r="I118" s="36"/>
    </row>
    <row r="119" spans="1:23" ht="18.75" customHeight="1" x14ac:dyDescent="0.25">
      <c r="A119" s="51"/>
      <c r="B119" s="134"/>
      <c r="C119" s="18"/>
      <c r="D119" s="18"/>
      <c r="E119" s="18"/>
      <c r="F119" s="18"/>
      <c r="G119" s="19"/>
      <c r="H119" s="20"/>
      <c r="I119" s="36"/>
    </row>
    <row r="120" spans="1:23" ht="18.75" customHeight="1" x14ac:dyDescent="0.25">
      <c r="A120" s="51"/>
      <c r="B120" s="136" t="s">
        <v>81</v>
      </c>
      <c r="C120" s="136"/>
      <c r="D120" s="136"/>
      <c r="E120" s="136"/>
      <c r="F120" s="136"/>
      <c r="G120" s="137">
        <f>(1+$H$5/100)*(1+$H$6/100)*(G111+G118)</f>
        <v>13139770.687500002</v>
      </c>
      <c r="H120" s="137"/>
      <c r="I120" s="36"/>
    </row>
    <row r="121" spans="1:23" ht="18.75" customHeight="1" x14ac:dyDescent="0.25">
      <c r="A121" s="51"/>
      <c r="B121" s="139" t="s">
        <v>187</v>
      </c>
      <c r="C121" s="139"/>
      <c r="D121" s="139"/>
      <c r="E121" s="139"/>
      <c r="F121" s="139"/>
      <c r="G121" s="140">
        <f>ROUNDUP(H80*G120/10000,0)*10000</f>
        <v>370000</v>
      </c>
      <c r="H121" s="140"/>
      <c r="I121" s="36"/>
      <c r="J121" s="26"/>
    </row>
    <row r="122" spans="1:23" ht="18.75" customHeight="1" x14ac:dyDescent="0.25">
      <c r="A122" s="51"/>
      <c r="B122" s="34"/>
      <c r="C122" s="22"/>
      <c r="D122" s="22"/>
      <c r="E122" s="22"/>
      <c r="F122" s="22"/>
      <c r="G122" s="35"/>
      <c r="H122" s="22"/>
      <c r="I122" s="36"/>
    </row>
    <row r="123" spans="1:23" ht="18.75" customHeight="1" x14ac:dyDescent="0.25">
      <c r="A123" s="50" t="s">
        <v>128</v>
      </c>
      <c r="B123" s="30" t="s">
        <v>139</v>
      </c>
      <c r="C123" s="31"/>
      <c r="D123" s="31"/>
      <c r="E123" s="31"/>
      <c r="F123" s="31"/>
      <c r="G123" s="32"/>
      <c r="H123" s="31"/>
      <c r="I123" s="33"/>
    </row>
    <row r="124" spans="1:23" ht="18.75" customHeight="1" x14ac:dyDescent="0.25">
      <c r="A124" s="52"/>
      <c r="B124" s="149" t="s">
        <v>71</v>
      </c>
      <c r="C124" s="150"/>
      <c r="D124" s="29" t="s">
        <v>75</v>
      </c>
      <c r="E124" s="150" t="s">
        <v>72</v>
      </c>
      <c r="F124" s="150"/>
      <c r="G124" s="150" t="s">
        <v>73</v>
      </c>
      <c r="H124" s="150"/>
      <c r="I124" s="42"/>
      <c r="J124" s="16"/>
    </row>
    <row r="125" spans="1:23" ht="18.75" customHeight="1" x14ac:dyDescent="0.25">
      <c r="A125" s="51"/>
      <c r="B125" s="48" t="s">
        <v>74</v>
      </c>
      <c r="C125" s="17"/>
      <c r="D125" s="17"/>
      <c r="E125" s="144"/>
      <c r="F125" s="144"/>
      <c r="G125" s="144"/>
      <c r="H125" s="144"/>
      <c r="I125" s="36"/>
    </row>
    <row r="126" spans="1:23" ht="18.75" customHeight="1" x14ac:dyDescent="0.25">
      <c r="A126" s="51"/>
      <c r="B126" s="141" t="s">
        <v>82</v>
      </c>
      <c r="C126" s="142"/>
      <c r="D126" s="11">
        <v>1.4999999999999999E-2</v>
      </c>
      <c r="E126" s="143">
        <f>E107</f>
        <v>95000</v>
      </c>
      <c r="F126" s="144"/>
      <c r="G126" s="145">
        <f>D126*E126</f>
        <v>1425</v>
      </c>
      <c r="H126" s="145"/>
      <c r="I126" s="36"/>
      <c r="K126" s="16"/>
    </row>
    <row r="127" spans="1:23" ht="18.75" customHeight="1" x14ac:dyDescent="0.25">
      <c r="A127" s="51"/>
      <c r="B127" s="141" t="s">
        <v>83</v>
      </c>
      <c r="C127" s="142"/>
      <c r="D127" s="11">
        <v>0.15</v>
      </c>
      <c r="E127" s="143">
        <f t="shared" ref="E127:E129" si="5">E108</f>
        <v>110000</v>
      </c>
      <c r="F127" s="144"/>
      <c r="G127" s="145">
        <f t="shared" ref="G127:G129" si="6">D127*E127</f>
        <v>16500</v>
      </c>
      <c r="H127" s="145"/>
      <c r="I127" s="36"/>
      <c r="T127" s="16"/>
      <c r="U127" s="16"/>
      <c r="V127" s="16"/>
      <c r="W127" s="16"/>
    </row>
    <row r="128" spans="1:23" ht="18.75" customHeight="1" x14ac:dyDescent="0.25">
      <c r="A128" s="51"/>
      <c r="B128" s="141" t="s">
        <v>84</v>
      </c>
      <c r="C128" s="142"/>
      <c r="D128" s="11">
        <v>1.4999999999999999E-2</v>
      </c>
      <c r="E128" s="143">
        <f t="shared" si="5"/>
        <v>115000</v>
      </c>
      <c r="F128" s="144"/>
      <c r="G128" s="145">
        <f t="shared" si="6"/>
        <v>1725</v>
      </c>
      <c r="H128" s="145"/>
      <c r="I128" s="36"/>
    </row>
    <row r="129" spans="1:23" ht="18.75" customHeight="1" x14ac:dyDescent="0.25">
      <c r="A129" s="51"/>
      <c r="B129" s="141" t="s">
        <v>85</v>
      </c>
      <c r="C129" s="142"/>
      <c r="D129" s="11">
        <v>8.0000000000000004E-4</v>
      </c>
      <c r="E129" s="143">
        <f t="shared" si="5"/>
        <v>140000</v>
      </c>
      <c r="F129" s="144"/>
      <c r="G129" s="145">
        <f t="shared" si="6"/>
        <v>112</v>
      </c>
      <c r="H129" s="145"/>
      <c r="I129" s="36"/>
    </row>
    <row r="130" spans="1:23" s="16" customFormat="1" ht="18.75" customHeight="1" x14ac:dyDescent="0.25">
      <c r="A130" s="51"/>
      <c r="B130" s="146" t="s">
        <v>76</v>
      </c>
      <c r="C130" s="147"/>
      <c r="D130" s="147"/>
      <c r="E130" s="147"/>
      <c r="F130" s="147"/>
      <c r="G130" s="148">
        <f>SUM(G126:H129)</f>
        <v>19762</v>
      </c>
      <c r="H130" s="148"/>
      <c r="I130" s="3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8.75" customHeight="1" x14ac:dyDescent="0.25">
      <c r="A131" s="51"/>
      <c r="B131" s="49"/>
      <c r="C131" s="18"/>
      <c r="D131" s="18"/>
      <c r="E131" s="18"/>
      <c r="F131" s="18"/>
      <c r="G131" s="19"/>
      <c r="H131" s="20"/>
      <c r="I131" s="36"/>
      <c r="L131" s="16"/>
      <c r="M131" s="16"/>
      <c r="P131" s="16"/>
      <c r="Q131" s="16"/>
      <c r="R131" s="16"/>
      <c r="S131" s="16"/>
    </row>
    <row r="132" spans="1:23" ht="18.75" customHeight="1" x14ac:dyDescent="0.25">
      <c r="A132" s="51"/>
      <c r="B132" s="48" t="s">
        <v>77</v>
      </c>
      <c r="C132" s="17"/>
      <c r="D132" s="17"/>
      <c r="E132" s="144"/>
      <c r="F132" s="144"/>
      <c r="G132" s="145"/>
      <c r="H132" s="145"/>
      <c r="I132" s="36"/>
    </row>
    <row r="133" spans="1:23" ht="18.75" customHeight="1" x14ac:dyDescent="0.25">
      <c r="A133" s="51"/>
      <c r="B133" s="141" t="s">
        <v>90</v>
      </c>
      <c r="C133" s="142"/>
      <c r="D133" s="11">
        <v>1</v>
      </c>
      <c r="E133" s="143">
        <f>G53</f>
        <v>35000</v>
      </c>
      <c r="F133" s="144"/>
      <c r="G133" s="145">
        <f>D133*E133</f>
        <v>35000</v>
      </c>
      <c r="H133" s="145"/>
      <c r="I133" s="36"/>
    </row>
    <row r="134" spans="1:23" ht="18.75" customHeight="1" x14ac:dyDescent="0.25">
      <c r="A134" s="51"/>
      <c r="B134" s="141"/>
      <c r="C134" s="142"/>
      <c r="D134" s="11"/>
      <c r="E134" s="143"/>
      <c r="F134" s="144"/>
      <c r="G134" s="145"/>
      <c r="H134" s="145"/>
      <c r="I134" s="36"/>
    </row>
    <row r="135" spans="1:23" ht="18.75" customHeight="1" x14ac:dyDescent="0.25">
      <c r="A135" s="51"/>
      <c r="B135" s="141"/>
      <c r="C135" s="142"/>
      <c r="D135" s="11"/>
      <c r="E135" s="143"/>
      <c r="F135" s="144"/>
      <c r="G135" s="145"/>
      <c r="H135" s="145"/>
      <c r="I135" s="36"/>
    </row>
    <row r="136" spans="1:23" ht="18.75" customHeight="1" x14ac:dyDescent="0.25">
      <c r="A136" s="51"/>
      <c r="B136" s="141"/>
      <c r="C136" s="142"/>
      <c r="D136" s="11"/>
      <c r="E136" s="143"/>
      <c r="F136" s="144"/>
      <c r="G136" s="145"/>
      <c r="H136" s="145"/>
      <c r="I136" s="36"/>
    </row>
    <row r="137" spans="1:23" ht="18.75" customHeight="1" x14ac:dyDescent="0.25">
      <c r="A137" s="51"/>
      <c r="B137" s="147" t="s">
        <v>185</v>
      </c>
      <c r="C137" s="147"/>
      <c r="D137" s="147"/>
      <c r="E137" s="147"/>
      <c r="F137" s="147"/>
      <c r="G137" s="148">
        <f>SUM(G133:H136)</f>
        <v>35000</v>
      </c>
      <c r="H137" s="148"/>
      <c r="I137" s="36"/>
    </row>
    <row r="138" spans="1:23" ht="18.75" customHeight="1" x14ac:dyDescent="0.25">
      <c r="A138" s="51"/>
      <c r="B138" s="134"/>
      <c r="C138" s="18"/>
      <c r="D138" s="18"/>
      <c r="E138" s="18"/>
      <c r="F138" s="18"/>
      <c r="G138" s="19"/>
      <c r="H138" s="20"/>
      <c r="I138" s="36"/>
    </row>
    <row r="139" spans="1:23" ht="18.75" customHeight="1" x14ac:dyDescent="0.25">
      <c r="A139" s="51"/>
      <c r="B139" s="136" t="s">
        <v>81</v>
      </c>
      <c r="C139" s="136"/>
      <c r="D139" s="136"/>
      <c r="E139" s="136"/>
      <c r="F139" s="136"/>
      <c r="G139" s="137">
        <f>(1+$H$5/100)*(1+$H$6/100)*(G130+G137)</f>
        <v>65344.75650000001</v>
      </c>
      <c r="H139" s="137"/>
      <c r="I139" s="36"/>
    </row>
    <row r="140" spans="1:23" ht="18.75" customHeight="1" x14ac:dyDescent="0.25">
      <c r="A140" s="51"/>
      <c r="B140" s="139" t="s">
        <v>188</v>
      </c>
      <c r="C140" s="139"/>
      <c r="D140" s="139"/>
      <c r="E140" s="139"/>
      <c r="F140" s="139"/>
      <c r="G140" s="140">
        <f>ROUNDUP(H64*G139/10000,0)*10000</f>
        <v>70000</v>
      </c>
      <c r="H140" s="140"/>
      <c r="I140" s="36"/>
      <c r="J140" s="27"/>
    </row>
    <row r="141" spans="1:23" ht="18.75" customHeight="1" x14ac:dyDescent="0.25">
      <c r="A141" s="51"/>
      <c r="B141" s="34"/>
      <c r="C141" s="22"/>
      <c r="D141" s="22"/>
      <c r="E141" s="22"/>
      <c r="F141" s="22"/>
      <c r="G141" s="35"/>
      <c r="H141" s="22"/>
      <c r="I141" s="36"/>
    </row>
    <row r="142" spans="1:23" ht="18.75" customHeight="1" x14ac:dyDescent="0.25">
      <c r="A142" s="50" t="s">
        <v>129</v>
      </c>
      <c r="B142" s="30" t="s">
        <v>141</v>
      </c>
      <c r="C142" s="31"/>
      <c r="D142" s="31"/>
      <c r="E142" s="31"/>
      <c r="F142" s="31"/>
      <c r="G142" s="32"/>
      <c r="H142" s="31"/>
      <c r="I142" s="33"/>
    </row>
    <row r="143" spans="1:23" ht="18.75" customHeight="1" x14ac:dyDescent="0.25">
      <c r="A143" s="52"/>
      <c r="B143" s="149" t="s">
        <v>71</v>
      </c>
      <c r="C143" s="150"/>
      <c r="D143" s="29" t="s">
        <v>75</v>
      </c>
      <c r="E143" s="150" t="s">
        <v>72</v>
      </c>
      <c r="F143" s="150"/>
      <c r="G143" s="150" t="s">
        <v>73</v>
      </c>
      <c r="H143" s="150"/>
      <c r="I143" s="42"/>
    </row>
    <row r="144" spans="1:23" ht="18.75" customHeight="1" x14ac:dyDescent="0.25">
      <c r="A144" s="51"/>
      <c r="B144" s="48" t="s">
        <v>74</v>
      </c>
      <c r="C144" s="17"/>
      <c r="D144" s="17"/>
      <c r="E144" s="144"/>
      <c r="F144" s="144"/>
      <c r="G144" s="144"/>
      <c r="H144" s="144"/>
      <c r="I144" s="36"/>
      <c r="N144" s="16"/>
      <c r="O144" s="16"/>
    </row>
    <row r="145" spans="1:23" ht="18.75" customHeight="1" x14ac:dyDescent="0.25">
      <c r="A145" s="51"/>
      <c r="B145" s="141" t="s">
        <v>82</v>
      </c>
      <c r="C145" s="142"/>
      <c r="D145" s="11">
        <v>1.4999999999999999E-2</v>
      </c>
      <c r="E145" s="143">
        <f>E126</f>
        <v>95000</v>
      </c>
      <c r="F145" s="144"/>
      <c r="G145" s="145">
        <f>D145*E145</f>
        <v>1425</v>
      </c>
      <c r="H145" s="145"/>
      <c r="I145" s="36"/>
      <c r="K145" s="16"/>
    </row>
    <row r="146" spans="1:23" ht="18.75" customHeight="1" x14ac:dyDescent="0.25">
      <c r="A146" s="51"/>
      <c r="B146" s="141" t="s">
        <v>83</v>
      </c>
      <c r="C146" s="142"/>
      <c r="D146" s="11">
        <v>0.15</v>
      </c>
      <c r="E146" s="143">
        <f t="shared" ref="E146:E148" si="7">E127</f>
        <v>110000</v>
      </c>
      <c r="F146" s="144"/>
      <c r="G146" s="145">
        <f t="shared" ref="G146:G148" si="8">D146*E146</f>
        <v>16500</v>
      </c>
      <c r="H146" s="145"/>
      <c r="I146" s="36"/>
      <c r="T146" s="16"/>
      <c r="U146" s="16"/>
      <c r="V146" s="16"/>
      <c r="W146" s="16"/>
    </row>
    <row r="147" spans="1:23" ht="18.75" customHeight="1" x14ac:dyDescent="0.25">
      <c r="A147" s="51"/>
      <c r="B147" s="141" t="s">
        <v>84</v>
      </c>
      <c r="C147" s="142"/>
      <c r="D147" s="11">
        <v>1.4999999999999999E-2</v>
      </c>
      <c r="E147" s="143">
        <f t="shared" si="7"/>
        <v>115000</v>
      </c>
      <c r="F147" s="144"/>
      <c r="G147" s="145">
        <f t="shared" si="8"/>
        <v>1725</v>
      </c>
      <c r="H147" s="145"/>
      <c r="I147" s="36"/>
    </row>
    <row r="148" spans="1:23" ht="18.75" customHeight="1" x14ac:dyDescent="0.25">
      <c r="A148" s="51"/>
      <c r="B148" s="141" t="s">
        <v>85</v>
      </c>
      <c r="C148" s="142"/>
      <c r="D148" s="11">
        <v>8.0000000000000004E-4</v>
      </c>
      <c r="E148" s="143">
        <f t="shared" si="7"/>
        <v>140000</v>
      </c>
      <c r="F148" s="144"/>
      <c r="G148" s="145">
        <f t="shared" si="8"/>
        <v>112</v>
      </c>
      <c r="H148" s="145"/>
      <c r="I148" s="36"/>
    </row>
    <row r="149" spans="1:23" ht="18.75" customHeight="1" x14ac:dyDescent="0.25">
      <c r="A149" s="51"/>
      <c r="B149" s="146" t="s">
        <v>76</v>
      </c>
      <c r="C149" s="147"/>
      <c r="D149" s="147"/>
      <c r="E149" s="147"/>
      <c r="F149" s="147"/>
      <c r="G149" s="148">
        <f>SUM(G145:H148)</f>
        <v>19762</v>
      </c>
      <c r="H149" s="148"/>
      <c r="I149" s="36"/>
    </row>
    <row r="150" spans="1:23" ht="18.75" customHeight="1" x14ac:dyDescent="0.25">
      <c r="A150" s="51"/>
      <c r="B150" s="49"/>
      <c r="C150" s="18"/>
      <c r="D150" s="18"/>
      <c r="E150" s="18"/>
      <c r="F150" s="18"/>
      <c r="G150" s="19"/>
      <c r="H150" s="20"/>
      <c r="I150" s="36"/>
      <c r="L150" s="16"/>
      <c r="M150" s="16"/>
      <c r="P150" s="16"/>
      <c r="Q150" s="16"/>
      <c r="R150" s="16"/>
      <c r="S150" s="16"/>
    </row>
    <row r="151" spans="1:23" ht="18.75" customHeight="1" x14ac:dyDescent="0.25">
      <c r="A151" s="51"/>
      <c r="B151" s="48" t="s">
        <v>77</v>
      </c>
      <c r="C151" s="17"/>
      <c r="D151" s="17"/>
      <c r="E151" s="144"/>
      <c r="F151" s="144"/>
      <c r="G151" s="145"/>
      <c r="H151" s="145"/>
      <c r="I151" s="36"/>
    </row>
    <row r="152" spans="1:23" ht="18.75" customHeight="1" x14ac:dyDescent="0.25">
      <c r="A152" s="51"/>
      <c r="B152" s="141" t="s">
        <v>91</v>
      </c>
      <c r="C152" s="142"/>
      <c r="D152" s="11">
        <v>1</v>
      </c>
      <c r="E152" s="143">
        <f>G55</f>
        <v>25000</v>
      </c>
      <c r="F152" s="144"/>
      <c r="G152" s="145">
        <f>D152*E152</f>
        <v>25000</v>
      </c>
      <c r="H152" s="145"/>
      <c r="I152" s="36"/>
    </row>
    <row r="153" spans="1:23" ht="18.75" customHeight="1" x14ac:dyDescent="0.25">
      <c r="A153" s="51"/>
      <c r="B153" s="141"/>
      <c r="C153" s="142"/>
      <c r="D153" s="11"/>
      <c r="E153" s="143"/>
      <c r="F153" s="144"/>
      <c r="G153" s="145"/>
      <c r="H153" s="145"/>
      <c r="I153" s="36"/>
    </row>
    <row r="154" spans="1:23" ht="18.75" customHeight="1" x14ac:dyDescent="0.25">
      <c r="A154" s="51"/>
      <c r="B154" s="141"/>
      <c r="C154" s="142"/>
      <c r="D154" s="11"/>
      <c r="E154" s="143"/>
      <c r="F154" s="144"/>
      <c r="G154" s="145"/>
      <c r="H154" s="145"/>
      <c r="I154" s="36"/>
    </row>
    <row r="155" spans="1:23" ht="18.75" customHeight="1" x14ac:dyDescent="0.25">
      <c r="A155" s="51"/>
      <c r="B155" s="141"/>
      <c r="C155" s="142"/>
      <c r="D155" s="11"/>
      <c r="E155" s="143"/>
      <c r="F155" s="144"/>
      <c r="G155" s="145"/>
      <c r="H155" s="145"/>
      <c r="I155" s="36"/>
    </row>
    <row r="156" spans="1:23" ht="18.75" customHeight="1" x14ac:dyDescent="0.25">
      <c r="A156" s="51"/>
      <c r="B156" s="147" t="s">
        <v>185</v>
      </c>
      <c r="C156" s="147"/>
      <c r="D156" s="147"/>
      <c r="E156" s="147"/>
      <c r="F156" s="147"/>
      <c r="G156" s="148">
        <f>SUM(G152:H155)</f>
        <v>25000</v>
      </c>
      <c r="H156" s="148"/>
      <c r="I156" s="36"/>
    </row>
    <row r="157" spans="1:23" ht="18.75" customHeight="1" x14ac:dyDescent="0.25">
      <c r="A157" s="51"/>
      <c r="B157" s="134"/>
      <c r="C157" s="18"/>
      <c r="D157" s="18"/>
      <c r="E157" s="18"/>
      <c r="F157" s="18"/>
      <c r="G157" s="19"/>
      <c r="H157" s="20"/>
      <c r="I157" s="36"/>
    </row>
    <row r="158" spans="1:23" ht="18.75" customHeight="1" x14ac:dyDescent="0.25">
      <c r="A158" s="51"/>
      <c r="B158" s="136" t="s">
        <v>81</v>
      </c>
      <c r="C158" s="136"/>
      <c r="D158" s="136"/>
      <c r="E158" s="136"/>
      <c r="F158" s="136"/>
      <c r="G158" s="137">
        <f>(1+$H$5/100)*(1+$H$6/100)*(G149+G156)</f>
        <v>53412.256500000003</v>
      </c>
      <c r="H158" s="137"/>
      <c r="I158" s="36"/>
    </row>
    <row r="159" spans="1:23" ht="18.75" customHeight="1" x14ac:dyDescent="0.25">
      <c r="A159" s="51"/>
      <c r="B159" s="139" t="s">
        <v>189</v>
      </c>
      <c r="C159" s="139"/>
      <c r="D159" s="139"/>
      <c r="E159" s="139"/>
      <c r="F159" s="139"/>
      <c r="G159" s="140">
        <f>ROUNDUP(2*H64*G158/10000,0)*10000</f>
        <v>110000</v>
      </c>
      <c r="H159" s="140"/>
      <c r="I159" s="36"/>
      <c r="J159" s="26"/>
    </row>
    <row r="160" spans="1:23" ht="18.75" customHeight="1" x14ac:dyDescent="0.25">
      <c r="A160" s="51"/>
      <c r="B160" s="34"/>
      <c r="C160" s="22"/>
      <c r="D160" s="22"/>
      <c r="E160" s="22"/>
      <c r="F160" s="22"/>
      <c r="G160" s="35"/>
      <c r="H160" s="22"/>
      <c r="I160" s="36"/>
    </row>
    <row r="161" spans="1:9" ht="18.75" customHeight="1" x14ac:dyDescent="0.25">
      <c r="A161" s="50" t="s">
        <v>130</v>
      </c>
      <c r="B161" s="30" t="s">
        <v>94</v>
      </c>
      <c r="C161" s="31"/>
      <c r="D161" s="31"/>
      <c r="E161" s="31"/>
      <c r="F161" s="31"/>
      <c r="G161" s="32"/>
      <c r="H161" s="31"/>
      <c r="I161" s="33"/>
    </row>
    <row r="162" spans="1:9" ht="18.75" customHeight="1" x14ac:dyDescent="0.25">
      <c r="A162" s="52"/>
      <c r="B162" s="149" t="s">
        <v>71</v>
      </c>
      <c r="C162" s="150"/>
      <c r="D162" s="29" t="s">
        <v>75</v>
      </c>
      <c r="E162" s="150" t="s">
        <v>72</v>
      </c>
      <c r="F162" s="150"/>
      <c r="G162" s="150" t="s">
        <v>73</v>
      </c>
      <c r="H162" s="150"/>
      <c r="I162" s="42"/>
    </row>
    <row r="163" spans="1:9" ht="18.75" customHeight="1" x14ac:dyDescent="0.25">
      <c r="A163" s="51"/>
      <c r="B163" s="48" t="s">
        <v>74</v>
      </c>
      <c r="C163" s="17"/>
      <c r="D163" s="17"/>
      <c r="E163" s="144"/>
      <c r="F163" s="144"/>
      <c r="G163" s="144"/>
      <c r="H163" s="144"/>
      <c r="I163" s="36"/>
    </row>
    <row r="164" spans="1:9" ht="18.75" customHeight="1" x14ac:dyDescent="0.25">
      <c r="A164" s="51"/>
      <c r="B164" s="141" t="s">
        <v>82</v>
      </c>
      <c r="C164" s="142"/>
      <c r="D164" s="11">
        <v>0.16</v>
      </c>
      <c r="E164" s="143">
        <f>E145</f>
        <v>95000</v>
      </c>
      <c r="F164" s="144"/>
      <c r="G164" s="145">
        <f>D164*E164</f>
        <v>15200</v>
      </c>
      <c r="H164" s="145"/>
      <c r="I164" s="36"/>
    </row>
    <row r="165" spans="1:9" ht="18.75" customHeight="1" x14ac:dyDescent="0.25">
      <c r="A165" s="51"/>
      <c r="B165" s="141" t="s">
        <v>83</v>
      </c>
      <c r="C165" s="142"/>
      <c r="D165" s="11">
        <v>7.4999999999999997E-2</v>
      </c>
      <c r="E165" s="143">
        <f t="shared" ref="E165:E167" si="9">E146</f>
        <v>110000</v>
      </c>
      <c r="F165" s="144"/>
      <c r="G165" s="145">
        <f t="shared" ref="G165:G167" si="10">D165*E165</f>
        <v>8250</v>
      </c>
      <c r="H165" s="145"/>
      <c r="I165" s="36"/>
    </row>
    <row r="166" spans="1:9" ht="18.75" customHeight="1" x14ac:dyDescent="0.25">
      <c r="A166" s="51"/>
      <c r="B166" s="141" t="s">
        <v>84</v>
      </c>
      <c r="C166" s="142"/>
      <c r="D166" s="11">
        <v>1.6E-2</v>
      </c>
      <c r="E166" s="143">
        <f t="shared" si="9"/>
        <v>115000</v>
      </c>
      <c r="F166" s="144"/>
      <c r="G166" s="145">
        <f t="shared" si="10"/>
        <v>1840</v>
      </c>
      <c r="H166" s="145"/>
      <c r="I166" s="36"/>
    </row>
    <row r="167" spans="1:9" ht="18.75" customHeight="1" x14ac:dyDescent="0.25">
      <c r="A167" s="51"/>
      <c r="B167" s="141" t="s">
        <v>85</v>
      </c>
      <c r="C167" s="142"/>
      <c r="D167" s="11">
        <v>3.0000000000000001E-3</v>
      </c>
      <c r="E167" s="143">
        <f t="shared" si="9"/>
        <v>140000</v>
      </c>
      <c r="F167" s="144"/>
      <c r="G167" s="145">
        <f t="shared" si="10"/>
        <v>420</v>
      </c>
      <c r="H167" s="145"/>
      <c r="I167" s="36"/>
    </row>
    <row r="168" spans="1:9" ht="18.75" customHeight="1" x14ac:dyDescent="0.25">
      <c r="A168" s="51"/>
      <c r="B168" s="146" t="s">
        <v>76</v>
      </c>
      <c r="C168" s="147"/>
      <c r="D168" s="147"/>
      <c r="E168" s="147"/>
      <c r="F168" s="147"/>
      <c r="G168" s="148">
        <f>SUM(G164:H167)</f>
        <v>25710</v>
      </c>
      <c r="H168" s="148"/>
      <c r="I168" s="36"/>
    </row>
    <row r="169" spans="1:9" ht="18.75" customHeight="1" x14ac:dyDescent="0.25">
      <c r="A169" s="51"/>
      <c r="B169" s="49"/>
      <c r="C169" s="18"/>
      <c r="D169" s="18"/>
      <c r="E169" s="18"/>
      <c r="F169" s="18"/>
      <c r="G169" s="19"/>
      <c r="H169" s="20"/>
      <c r="I169" s="36"/>
    </row>
    <row r="170" spans="1:9" ht="18.75" customHeight="1" x14ac:dyDescent="0.25">
      <c r="A170" s="51"/>
      <c r="B170" s="48" t="s">
        <v>77</v>
      </c>
      <c r="C170" s="17"/>
      <c r="D170" s="17"/>
      <c r="E170" s="144"/>
      <c r="F170" s="144"/>
      <c r="G170" s="145"/>
      <c r="H170" s="145"/>
      <c r="I170" s="36"/>
    </row>
    <row r="171" spans="1:9" ht="18.75" customHeight="1" x14ac:dyDescent="0.25">
      <c r="A171" s="51"/>
      <c r="B171" s="141" t="s">
        <v>96</v>
      </c>
      <c r="C171" s="142"/>
      <c r="D171" s="11">
        <v>0.15</v>
      </c>
      <c r="E171" s="143">
        <f>G58</f>
        <v>50000</v>
      </c>
      <c r="F171" s="144"/>
      <c r="G171" s="145">
        <f>D171*E171</f>
        <v>7500</v>
      </c>
      <c r="H171" s="145"/>
      <c r="I171" s="36"/>
    </row>
    <row r="172" spans="1:9" ht="18.75" customHeight="1" x14ac:dyDescent="0.25">
      <c r="A172" s="51"/>
      <c r="B172" s="141" t="s">
        <v>97</v>
      </c>
      <c r="C172" s="142"/>
      <c r="D172" s="11">
        <v>0.372</v>
      </c>
      <c r="E172" s="143">
        <f>G59</f>
        <v>67000</v>
      </c>
      <c r="F172" s="144"/>
      <c r="G172" s="145">
        <f t="shared" ref="G172:G173" si="11">D172*E172</f>
        <v>24924</v>
      </c>
      <c r="H172" s="145"/>
      <c r="I172" s="36"/>
    </row>
    <row r="173" spans="1:9" ht="18.75" customHeight="1" x14ac:dyDescent="0.25">
      <c r="A173" s="51"/>
      <c r="B173" s="141" t="s">
        <v>102</v>
      </c>
      <c r="C173" s="142"/>
      <c r="D173" s="11">
        <v>2</v>
      </c>
      <c r="E173" s="143">
        <f>G60</f>
        <v>5700</v>
      </c>
      <c r="F173" s="144"/>
      <c r="G173" s="145">
        <f t="shared" si="11"/>
        <v>11400</v>
      </c>
      <c r="H173" s="145"/>
      <c r="I173" s="36"/>
    </row>
    <row r="174" spans="1:9" ht="18.75" customHeight="1" x14ac:dyDescent="0.25">
      <c r="A174" s="51"/>
      <c r="B174" s="141"/>
      <c r="C174" s="142"/>
      <c r="D174" s="11"/>
      <c r="E174" s="143"/>
      <c r="F174" s="144"/>
      <c r="G174" s="145"/>
      <c r="H174" s="145"/>
      <c r="I174" s="36"/>
    </row>
    <row r="175" spans="1:9" ht="18.75" customHeight="1" x14ac:dyDescent="0.25">
      <c r="A175" s="51"/>
      <c r="B175" s="175" t="s">
        <v>185</v>
      </c>
      <c r="C175" s="176"/>
      <c r="D175" s="176"/>
      <c r="E175" s="176"/>
      <c r="F175" s="146"/>
      <c r="G175" s="148">
        <f>SUM(G171:H174)</f>
        <v>43824</v>
      </c>
      <c r="H175" s="148"/>
      <c r="I175" s="36"/>
    </row>
    <row r="176" spans="1:9" ht="18.75" customHeight="1" x14ac:dyDescent="0.25">
      <c r="A176" s="51"/>
      <c r="B176" s="134"/>
      <c r="C176" s="18"/>
      <c r="D176" s="18"/>
      <c r="E176" s="18"/>
      <c r="F176" s="18"/>
      <c r="G176" s="19"/>
      <c r="H176" s="20"/>
      <c r="I176" s="36"/>
    </row>
    <row r="177" spans="1:9" ht="18.75" customHeight="1" x14ac:dyDescent="0.25">
      <c r="A177" s="51"/>
      <c r="B177" s="177" t="s">
        <v>81</v>
      </c>
      <c r="C177" s="178"/>
      <c r="D177" s="178"/>
      <c r="E177" s="178"/>
      <c r="F177" s="135"/>
      <c r="G177" s="137">
        <f>(1+$H$5/100)*(1+$H$6/100)*(G168+G175)</f>
        <v>82971.445500000016</v>
      </c>
      <c r="H177" s="137"/>
      <c r="I177" s="36"/>
    </row>
    <row r="178" spans="1:9" ht="18.75" customHeight="1" x14ac:dyDescent="0.25">
      <c r="A178" s="51"/>
      <c r="B178" s="179" t="s">
        <v>190</v>
      </c>
      <c r="C178" s="180"/>
      <c r="D178" s="180"/>
      <c r="E178" s="180"/>
      <c r="F178" s="138"/>
      <c r="G178" s="140">
        <f>ROUNDUP(2*H65*G177/10000,0)*10000</f>
        <v>0</v>
      </c>
      <c r="H178" s="140"/>
      <c r="I178" s="36"/>
    </row>
    <row r="179" spans="1:9" ht="18.75" customHeight="1" x14ac:dyDescent="0.25">
      <c r="A179" s="51"/>
      <c r="B179" s="34"/>
      <c r="C179" s="22"/>
      <c r="D179" s="22"/>
      <c r="E179" s="22"/>
      <c r="F179" s="22"/>
      <c r="G179" s="35"/>
      <c r="H179" s="22"/>
      <c r="I179" s="36"/>
    </row>
    <row r="180" spans="1:9" ht="18.75" customHeight="1" x14ac:dyDescent="0.25">
      <c r="A180" s="50" t="s">
        <v>131</v>
      </c>
      <c r="B180" s="30" t="s">
        <v>110</v>
      </c>
      <c r="C180" s="31"/>
      <c r="D180" s="31"/>
      <c r="E180" s="31"/>
      <c r="F180" s="31"/>
      <c r="G180" s="32"/>
      <c r="H180" s="31"/>
      <c r="I180" s="33"/>
    </row>
    <row r="181" spans="1:9" ht="18.75" customHeight="1" x14ac:dyDescent="0.25">
      <c r="A181" s="52"/>
      <c r="B181" s="149" t="s">
        <v>71</v>
      </c>
      <c r="C181" s="150"/>
      <c r="D181" s="29" t="s">
        <v>75</v>
      </c>
      <c r="E181" s="150" t="s">
        <v>72</v>
      </c>
      <c r="F181" s="150"/>
      <c r="G181" s="150" t="s">
        <v>73</v>
      </c>
      <c r="H181" s="150"/>
      <c r="I181" s="42"/>
    </row>
    <row r="182" spans="1:9" ht="18.75" customHeight="1" x14ac:dyDescent="0.25">
      <c r="A182" s="51"/>
      <c r="B182" s="48" t="s">
        <v>74</v>
      </c>
      <c r="C182" s="17"/>
      <c r="D182" s="17"/>
      <c r="E182" s="144"/>
      <c r="F182" s="144"/>
      <c r="G182" s="144"/>
      <c r="H182" s="144"/>
      <c r="I182" s="36"/>
    </row>
    <row r="183" spans="1:9" ht="18.75" customHeight="1" x14ac:dyDescent="0.25">
      <c r="A183" s="51"/>
      <c r="B183" s="141" t="s">
        <v>82</v>
      </c>
      <c r="C183" s="142"/>
      <c r="D183" s="11">
        <v>0.16</v>
      </c>
      <c r="E183" s="143">
        <f>E164</f>
        <v>95000</v>
      </c>
      <c r="F183" s="144"/>
      <c r="G183" s="145">
        <f>D183*E183</f>
        <v>15200</v>
      </c>
      <c r="H183" s="145"/>
      <c r="I183" s="36"/>
    </row>
    <row r="184" spans="1:9" ht="18.75" customHeight="1" x14ac:dyDescent="0.25">
      <c r="A184" s="51"/>
      <c r="B184" s="141" t="s">
        <v>83</v>
      </c>
      <c r="C184" s="142"/>
      <c r="D184" s="11">
        <v>7.4999999999999997E-2</v>
      </c>
      <c r="E184" s="143">
        <f t="shared" ref="E184:E186" si="12">E165</f>
        <v>110000</v>
      </c>
      <c r="F184" s="144"/>
      <c r="G184" s="145">
        <f t="shared" ref="G184:G186" si="13">D184*E184</f>
        <v>8250</v>
      </c>
      <c r="H184" s="145"/>
      <c r="I184" s="36"/>
    </row>
    <row r="185" spans="1:9" ht="18.75" customHeight="1" x14ac:dyDescent="0.25">
      <c r="A185" s="51"/>
      <c r="B185" s="141" t="s">
        <v>84</v>
      </c>
      <c r="C185" s="142"/>
      <c r="D185" s="11">
        <v>1.6E-2</v>
      </c>
      <c r="E185" s="143">
        <f t="shared" si="12"/>
        <v>115000</v>
      </c>
      <c r="F185" s="144"/>
      <c r="G185" s="145">
        <f t="shared" si="13"/>
        <v>1840</v>
      </c>
      <c r="H185" s="145"/>
      <c r="I185" s="36"/>
    </row>
    <row r="186" spans="1:9" ht="18.75" customHeight="1" x14ac:dyDescent="0.25">
      <c r="A186" s="51"/>
      <c r="B186" s="141" t="s">
        <v>85</v>
      </c>
      <c r="C186" s="142"/>
      <c r="D186" s="11">
        <v>3.0000000000000001E-3</v>
      </c>
      <c r="E186" s="143">
        <f t="shared" si="12"/>
        <v>140000</v>
      </c>
      <c r="F186" s="144"/>
      <c r="G186" s="145">
        <f t="shared" si="13"/>
        <v>420</v>
      </c>
      <c r="H186" s="145"/>
      <c r="I186" s="36"/>
    </row>
    <row r="187" spans="1:9" ht="18.75" customHeight="1" x14ac:dyDescent="0.25">
      <c r="A187" s="51"/>
      <c r="B187" s="146" t="s">
        <v>76</v>
      </c>
      <c r="C187" s="147"/>
      <c r="D187" s="147"/>
      <c r="E187" s="147"/>
      <c r="F187" s="147"/>
      <c r="G187" s="148">
        <f>SUM(G183:H186)</f>
        <v>25710</v>
      </c>
      <c r="H187" s="148"/>
      <c r="I187" s="36"/>
    </row>
    <row r="188" spans="1:9" ht="18.75" customHeight="1" x14ac:dyDescent="0.25">
      <c r="A188" s="51"/>
      <c r="B188" s="49"/>
      <c r="C188" s="18"/>
      <c r="D188" s="18"/>
      <c r="E188" s="18"/>
      <c r="F188" s="18"/>
      <c r="G188" s="19"/>
      <c r="H188" s="20"/>
      <c r="I188" s="36"/>
    </row>
    <row r="189" spans="1:9" ht="18.75" customHeight="1" x14ac:dyDescent="0.25">
      <c r="A189" s="51"/>
      <c r="B189" s="48" t="s">
        <v>77</v>
      </c>
      <c r="C189" s="17"/>
      <c r="D189" s="17"/>
      <c r="E189" s="144"/>
      <c r="F189" s="144"/>
      <c r="G189" s="145"/>
      <c r="H189" s="145"/>
      <c r="I189" s="36"/>
    </row>
    <row r="190" spans="1:9" ht="18.75" customHeight="1" x14ac:dyDescent="0.25">
      <c r="A190" s="51"/>
      <c r="B190" s="141" t="s">
        <v>96</v>
      </c>
      <c r="C190" s="142"/>
      <c r="D190" s="11">
        <v>0.15</v>
      </c>
      <c r="E190" s="143">
        <f>E171</f>
        <v>50000</v>
      </c>
      <c r="F190" s="144"/>
      <c r="G190" s="145">
        <f>D190*E190</f>
        <v>7500</v>
      </c>
      <c r="H190" s="145"/>
      <c r="I190" s="36"/>
    </row>
    <row r="191" spans="1:9" ht="18.75" customHeight="1" x14ac:dyDescent="0.25">
      <c r="A191" s="51"/>
      <c r="B191" s="141" t="s">
        <v>97</v>
      </c>
      <c r="C191" s="142"/>
      <c r="D191" s="11">
        <v>0.372</v>
      </c>
      <c r="E191" s="143">
        <f t="shared" ref="E191:E192" si="14">E172</f>
        <v>67000</v>
      </c>
      <c r="F191" s="144"/>
      <c r="G191" s="145">
        <f t="shared" ref="G191:G192" si="15">D191*E191</f>
        <v>24924</v>
      </c>
      <c r="H191" s="145"/>
      <c r="I191" s="36"/>
    </row>
    <row r="192" spans="1:9" ht="18.75" customHeight="1" x14ac:dyDescent="0.25">
      <c r="A192" s="51"/>
      <c r="B192" s="141" t="s">
        <v>102</v>
      </c>
      <c r="C192" s="142"/>
      <c r="D192" s="11">
        <v>2</v>
      </c>
      <c r="E192" s="143">
        <f t="shared" si="14"/>
        <v>5700</v>
      </c>
      <c r="F192" s="144"/>
      <c r="G192" s="145">
        <f t="shared" si="15"/>
        <v>11400</v>
      </c>
      <c r="H192" s="145"/>
      <c r="I192" s="36"/>
    </row>
    <row r="193" spans="1:9" ht="18.75" customHeight="1" x14ac:dyDescent="0.25">
      <c r="A193" s="51"/>
      <c r="B193" s="141"/>
      <c r="C193" s="142"/>
      <c r="D193" s="11"/>
      <c r="E193" s="143"/>
      <c r="F193" s="144"/>
      <c r="G193" s="145"/>
      <c r="H193" s="145"/>
      <c r="I193" s="36"/>
    </row>
    <row r="194" spans="1:9" ht="18.75" customHeight="1" x14ac:dyDescent="0.25">
      <c r="A194" s="51"/>
      <c r="B194" s="147" t="s">
        <v>185</v>
      </c>
      <c r="C194" s="147"/>
      <c r="D194" s="147"/>
      <c r="E194" s="147"/>
      <c r="F194" s="147"/>
      <c r="G194" s="148">
        <f>SUM(G190:H193)</f>
        <v>43824</v>
      </c>
      <c r="H194" s="148"/>
      <c r="I194" s="36"/>
    </row>
    <row r="195" spans="1:9" ht="18.75" customHeight="1" x14ac:dyDescent="0.25">
      <c r="A195" s="51"/>
      <c r="B195" s="134"/>
      <c r="C195" s="18"/>
      <c r="D195" s="18"/>
      <c r="E195" s="18"/>
      <c r="F195" s="18"/>
      <c r="G195" s="19"/>
      <c r="H195" s="20"/>
      <c r="I195" s="36"/>
    </row>
    <row r="196" spans="1:9" ht="18.75" customHeight="1" x14ac:dyDescent="0.25">
      <c r="A196" s="51"/>
      <c r="B196" s="136" t="s">
        <v>81</v>
      </c>
      <c r="C196" s="136"/>
      <c r="D196" s="136"/>
      <c r="E196" s="136"/>
      <c r="F196" s="136"/>
      <c r="G196" s="137">
        <f>(1+$H$5/100)*(1+$H$6/100)*(G187+G194)</f>
        <v>82971.445500000016</v>
      </c>
      <c r="H196" s="137"/>
      <c r="I196" s="36"/>
    </row>
    <row r="197" spans="1:9" ht="18.75" customHeight="1" x14ac:dyDescent="0.25">
      <c r="A197" s="51"/>
      <c r="B197" s="139" t="s">
        <v>191</v>
      </c>
      <c r="C197" s="139"/>
      <c r="D197" s="139"/>
      <c r="E197" s="139"/>
      <c r="F197" s="139"/>
      <c r="G197" s="140">
        <f>ROUNDUP(H81*G196/10000,0)*10000</f>
        <v>80000</v>
      </c>
      <c r="H197" s="140"/>
      <c r="I197" s="36"/>
    </row>
    <row r="198" spans="1:9" ht="18.75" customHeight="1" x14ac:dyDescent="0.25">
      <c r="A198" s="51"/>
      <c r="B198" s="34"/>
      <c r="C198" s="22"/>
      <c r="D198" s="22"/>
      <c r="E198" s="22"/>
      <c r="F198" s="22"/>
      <c r="G198" s="35"/>
      <c r="H198" s="22"/>
      <c r="I198" s="36"/>
    </row>
    <row r="199" spans="1:9" ht="18.75" customHeight="1" x14ac:dyDescent="0.25">
      <c r="A199" s="53"/>
      <c r="B199" s="43"/>
      <c r="C199" s="44"/>
      <c r="D199" s="44"/>
      <c r="E199" s="44"/>
      <c r="F199" s="44"/>
      <c r="G199" s="45"/>
      <c r="H199" s="44"/>
      <c r="I199" s="46"/>
    </row>
  </sheetData>
  <sortState xmlns:xlrd2="http://schemas.microsoft.com/office/spreadsheetml/2017/richdata2" ref="B51:I57">
    <sortCondition ref="B51:B57"/>
  </sortState>
  <mergeCells count="268">
    <mergeCell ref="R47:S47"/>
    <mergeCell ref="R48:S48"/>
    <mergeCell ref="R49:S49"/>
    <mergeCell ref="R50:S50"/>
    <mergeCell ref="R51:S51"/>
    <mergeCell ref="L22:S22"/>
    <mergeCell ref="B1:F1"/>
    <mergeCell ref="E33:F33"/>
    <mergeCell ref="G33:H33"/>
    <mergeCell ref="G38:H38"/>
    <mergeCell ref="H45:I45"/>
    <mergeCell ref="H46:I46"/>
    <mergeCell ref="L1:P1"/>
    <mergeCell ref="R24:S24"/>
    <mergeCell ref="R25:S25"/>
    <mergeCell ref="R29:S29"/>
    <mergeCell ref="R30:S30"/>
    <mergeCell ref="R31:S31"/>
    <mergeCell ref="R32:S32"/>
    <mergeCell ref="R26:S26"/>
    <mergeCell ref="E38:F38"/>
    <mergeCell ref="R46:S46"/>
    <mergeCell ref="G56:H56"/>
    <mergeCell ref="G57:H57"/>
    <mergeCell ref="G51:H51"/>
    <mergeCell ref="G52:H52"/>
    <mergeCell ref="G53:H53"/>
    <mergeCell ref="G54:H54"/>
    <mergeCell ref="G55:H55"/>
    <mergeCell ref="H47:I47"/>
    <mergeCell ref="H48:I48"/>
    <mergeCell ref="G86:H86"/>
    <mergeCell ref="G87:H87"/>
    <mergeCell ref="G88:H88"/>
    <mergeCell ref="G89:H89"/>
    <mergeCell ref="G90:H90"/>
    <mergeCell ref="G91:H91"/>
    <mergeCell ref="G58:H58"/>
    <mergeCell ref="G59:H59"/>
    <mergeCell ref="G60:H60"/>
    <mergeCell ref="B86:C86"/>
    <mergeCell ref="E86:F86"/>
    <mergeCell ref="E87:F87"/>
    <mergeCell ref="B99:F99"/>
    <mergeCell ref="G99:H99"/>
    <mergeCell ref="B88:C88"/>
    <mergeCell ref="B89:C89"/>
    <mergeCell ref="B90:C90"/>
    <mergeCell ref="B91:C91"/>
    <mergeCell ref="B95:C95"/>
    <mergeCell ref="B96:C96"/>
    <mergeCell ref="B97:C97"/>
    <mergeCell ref="B98:C98"/>
    <mergeCell ref="E96:F96"/>
    <mergeCell ref="G96:H96"/>
    <mergeCell ref="E97:F97"/>
    <mergeCell ref="G97:H97"/>
    <mergeCell ref="E98:F98"/>
    <mergeCell ref="G98:H98"/>
    <mergeCell ref="B92:F92"/>
    <mergeCell ref="G92:H92"/>
    <mergeCell ref="E94:F94"/>
    <mergeCell ref="G94:H94"/>
    <mergeCell ref="E95:F95"/>
    <mergeCell ref="G95:H95"/>
    <mergeCell ref="E88:F88"/>
    <mergeCell ref="E89:F89"/>
    <mergeCell ref="B105:C105"/>
    <mergeCell ref="E105:F105"/>
    <mergeCell ref="G105:H105"/>
    <mergeCell ref="E106:F106"/>
    <mergeCell ref="G106:H106"/>
    <mergeCell ref="G101:H101"/>
    <mergeCell ref="G102:H102"/>
    <mergeCell ref="B101:F101"/>
    <mergeCell ref="B102:F102"/>
    <mergeCell ref="E90:F90"/>
    <mergeCell ref="E91:F91"/>
    <mergeCell ref="B109:C109"/>
    <mergeCell ref="E109:F109"/>
    <mergeCell ref="G109:H109"/>
    <mergeCell ref="B110:C110"/>
    <mergeCell ref="E110:F110"/>
    <mergeCell ref="G110:H110"/>
    <mergeCell ref="B107:C107"/>
    <mergeCell ref="E107:F107"/>
    <mergeCell ref="G107:H107"/>
    <mergeCell ref="B108:C108"/>
    <mergeCell ref="E108:F108"/>
    <mergeCell ref="G108:H108"/>
    <mergeCell ref="B115:C115"/>
    <mergeCell ref="E115:F115"/>
    <mergeCell ref="G115:H115"/>
    <mergeCell ref="B116:C116"/>
    <mergeCell ref="E116:F116"/>
    <mergeCell ref="G116:H116"/>
    <mergeCell ref="B111:F111"/>
    <mergeCell ref="G111:H111"/>
    <mergeCell ref="E113:F113"/>
    <mergeCell ref="G113:H113"/>
    <mergeCell ref="B114:C114"/>
    <mergeCell ref="E114:F114"/>
    <mergeCell ref="G114:H114"/>
    <mergeCell ref="B120:F120"/>
    <mergeCell ref="G120:H120"/>
    <mergeCell ref="B121:F121"/>
    <mergeCell ref="G121:H121"/>
    <mergeCell ref="B124:C124"/>
    <mergeCell ref="E124:F124"/>
    <mergeCell ref="G124:H124"/>
    <mergeCell ref="B117:C117"/>
    <mergeCell ref="E117:F117"/>
    <mergeCell ref="G117:H117"/>
    <mergeCell ref="B118:F118"/>
    <mergeCell ref="G118:H118"/>
    <mergeCell ref="B127:C127"/>
    <mergeCell ref="E127:F127"/>
    <mergeCell ref="G127:H127"/>
    <mergeCell ref="B128:C128"/>
    <mergeCell ref="E128:F128"/>
    <mergeCell ref="G128:H128"/>
    <mergeCell ref="E125:F125"/>
    <mergeCell ref="G125:H125"/>
    <mergeCell ref="B126:C126"/>
    <mergeCell ref="E126:F126"/>
    <mergeCell ref="G126:H126"/>
    <mergeCell ref="E132:F132"/>
    <mergeCell ref="G132:H132"/>
    <mergeCell ref="B133:C133"/>
    <mergeCell ref="E133:F133"/>
    <mergeCell ref="G133:H133"/>
    <mergeCell ref="B129:C129"/>
    <mergeCell ref="E129:F129"/>
    <mergeCell ref="G129:H129"/>
    <mergeCell ref="B130:F130"/>
    <mergeCell ref="G130:H130"/>
    <mergeCell ref="B136:C136"/>
    <mergeCell ref="E136:F136"/>
    <mergeCell ref="G136:H136"/>
    <mergeCell ref="B137:F137"/>
    <mergeCell ref="G137:H137"/>
    <mergeCell ref="B134:C134"/>
    <mergeCell ref="E134:F134"/>
    <mergeCell ref="G134:H134"/>
    <mergeCell ref="B135:C135"/>
    <mergeCell ref="E135:F135"/>
    <mergeCell ref="G135:H135"/>
    <mergeCell ref="E144:F144"/>
    <mergeCell ref="G144:H144"/>
    <mergeCell ref="B145:C145"/>
    <mergeCell ref="E145:F145"/>
    <mergeCell ref="G145:H145"/>
    <mergeCell ref="B139:F139"/>
    <mergeCell ref="G139:H139"/>
    <mergeCell ref="B140:F140"/>
    <mergeCell ref="G140:H140"/>
    <mergeCell ref="B143:C143"/>
    <mergeCell ref="E143:F143"/>
    <mergeCell ref="G143:H143"/>
    <mergeCell ref="B148:C148"/>
    <mergeCell ref="E148:F148"/>
    <mergeCell ref="G148:H148"/>
    <mergeCell ref="B149:F149"/>
    <mergeCell ref="G149:H149"/>
    <mergeCell ref="B146:C146"/>
    <mergeCell ref="E146:F146"/>
    <mergeCell ref="G146:H146"/>
    <mergeCell ref="B147:C147"/>
    <mergeCell ref="E147:F147"/>
    <mergeCell ref="G147:H147"/>
    <mergeCell ref="B153:C153"/>
    <mergeCell ref="E153:F153"/>
    <mergeCell ref="G153:H153"/>
    <mergeCell ref="B154:C154"/>
    <mergeCell ref="E154:F154"/>
    <mergeCell ref="G154:H154"/>
    <mergeCell ref="E151:F151"/>
    <mergeCell ref="G151:H151"/>
    <mergeCell ref="B152:C152"/>
    <mergeCell ref="E152:F152"/>
    <mergeCell ref="G152:H152"/>
    <mergeCell ref="B158:F158"/>
    <mergeCell ref="G158:H158"/>
    <mergeCell ref="B159:F159"/>
    <mergeCell ref="G159:H159"/>
    <mergeCell ref="B162:C162"/>
    <mergeCell ref="E162:F162"/>
    <mergeCell ref="G162:H162"/>
    <mergeCell ref="B155:C155"/>
    <mergeCell ref="E155:F155"/>
    <mergeCell ref="G155:H155"/>
    <mergeCell ref="B156:F156"/>
    <mergeCell ref="G156:H156"/>
    <mergeCell ref="B174:C174"/>
    <mergeCell ref="E174:F174"/>
    <mergeCell ref="G174:H174"/>
    <mergeCell ref="B175:F175"/>
    <mergeCell ref="G175:H175"/>
    <mergeCell ref="B172:C172"/>
    <mergeCell ref="E172:F172"/>
    <mergeCell ref="G172:H172"/>
    <mergeCell ref="B173:C173"/>
    <mergeCell ref="E173:F173"/>
    <mergeCell ref="G173:H173"/>
    <mergeCell ref="E170:F170"/>
    <mergeCell ref="G170:H170"/>
    <mergeCell ref="B171:C171"/>
    <mergeCell ref="E171:F171"/>
    <mergeCell ref="G171:H171"/>
    <mergeCell ref="B167:C167"/>
    <mergeCell ref="E167:F167"/>
    <mergeCell ref="G167:H167"/>
    <mergeCell ref="B168:F168"/>
    <mergeCell ref="G168:H168"/>
    <mergeCell ref="B165:C165"/>
    <mergeCell ref="E165:F165"/>
    <mergeCell ref="G165:H165"/>
    <mergeCell ref="B166:C166"/>
    <mergeCell ref="E166:F166"/>
    <mergeCell ref="G166:H166"/>
    <mergeCell ref="E163:F163"/>
    <mergeCell ref="G163:H163"/>
    <mergeCell ref="B164:C164"/>
    <mergeCell ref="E164:F164"/>
    <mergeCell ref="G164:H164"/>
    <mergeCell ref="E182:F182"/>
    <mergeCell ref="G182:H182"/>
    <mergeCell ref="B183:C183"/>
    <mergeCell ref="E183:F183"/>
    <mergeCell ref="G183:H183"/>
    <mergeCell ref="B181:C181"/>
    <mergeCell ref="E181:F181"/>
    <mergeCell ref="G181:H181"/>
    <mergeCell ref="B177:F177"/>
    <mergeCell ref="G177:H177"/>
    <mergeCell ref="B178:F178"/>
    <mergeCell ref="G178:H178"/>
    <mergeCell ref="B186:C186"/>
    <mergeCell ref="E186:F186"/>
    <mergeCell ref="G186:H186"/>
    <mergeCell ref="B187:F187"/>
    <mergeCell ref="G187:H187"/>
    <mergeCell ref="B184:C184"/>
    <mergeCell ref="E184:F184"/>
    <mergeCell ref="G184:H184"/>
    <mergeCell ref="B185:C185"/>
    <mergeCell ref="E185:F185"/>
    <mergeCell ref="G185:H185"/>
    <mergeCell ref="B191:C191"/>
    <mergeCell ref="E191:F191"/>
    <mergeCell ref="G191:H191"/>
    <mergeCell ref="B192:C192"/>
    <mergeCell ref="E192:F192"/>
    <mergeCell ref="G192:H192"/>
    <mergeCell ref="E189:F189"/>
    <mergeCell ref="G189:H189"/>
    <mergeCell ref="B190:C190"/>
    <mergeCell ref="E190:F190"/>
    <mergeCell ref="G190:H190"/>
    <mergeCell ref="B196:F196"/>
    <mergeCell ref="G196:H196"/>
    <mergeCell ref="B197:F197"/>
    <mergeCell ref="G197:H197"/>
    <mergeCell ref="B193:C193"/>
    <mergeCell ref="E193:F193"/>
    <mergeCell ref="G193:H193"/>
    <mergeCell ref="B194:F194"/>
    <mergeCell ref="G194:H194"/>
  </mergeCells>
  <phoneticPr fontId="10" type="noConversion"/>
  <pageMargins left="0.7" right="0.7" top="0.75" bottom="0.75" header="0.3" footer="0.3"/>
  <pageSetup orientation="portrait" r:id="rId1"/>
  <ignoredErrors>
    <ignoredError sqref="G114:H120 H121 G133:H138 H140 G152:H158 H159 G171 H139 F78:F79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2464-AF5A-471E-BB8C-48A24F4114FA}">
  <sheetPr>
    <tabColor rgb="FFC00000"/>
  </sheetPr>
  <dimension ref="A1:F29"/>
  <sheetViews>
    <sheetView showGridLines="0" workbookViewId="0"/>
  </sheetViews>
  <sheetFormatPr defaultRowHeight="15" x14ac:dyDescent="0.25"/>
  <cols>
    <col min="1" max="16384" width="9.140625" style="124"/>
  </cols>
  <sheetData>
    <row r="1" spans="1:6" x14ac:dyDescent="0.25">
      <c r="A1" s="126"/>
      <c r="B1" s="126" t="s">
        <v>133</v>
      </c>
      <c r="C1" s="126" t="s">
        <v>132</v>
      </c>
      <c r="D1" s="126" t="s">
        <v>133</v>
      </c>
      <c r="E1" s="126" t="s">
        <v>132</v>
      </c>
      <c r="F1" s="1"/>
    </row>
    <row r="2" spans="1:6" x14ac:dyDescent="0.25">
      <c r="A2" s="126">
        <v>1</v>
      </c>
      <c r="B2" s="129">
        <v>0</v>
      </c>
      <c r="C2" s="129">
        <v>0</v>
      </c>
      <c r="D2" s="130">
        <f t="shared" ref="D2:D23" si="0">B2*$C$29/$B$29-0.5*$C$29*$B$28/$B$29</f>
        <v>-25</v>
      </c>
      <c r="E2" s="130">
        <f t="shared" ref="E2:E23" si="1">C2*$C$29/$B$29-0.5*$C$29*$C$28/$B$29</f>
        <v>-18.75</v>
      </c>
      <c r="F2" s="1"/>
    </row>
    <row r="3" spans="1:6" x14ac:dyDescent="0.25">
      <c r="A3" s="126">
        <v>2</v>
      </c>
      <c r="B3" s="129">
        <v>0</v>
      </c>
      <c r="C3" s="129">
        <f>C2+'Input &amp; Process'!H39/1000</f>
        <v>0.6</v>
      </c>
      <c r="D3" s="130">
        <f t="shared" si="0"/>
        <v>-25</v>
      </c>
      <c r="E3" s="130">
        <f t="shared" si="1"/>
        <v>18.75</v>
      </c>
      <c r="F3" s="1"/>
    </row>
    <row r="4" spans="1:6" x14ac:dyDescent="0.25">
      <c r="A4" s="126">
        <v>3</v>
      </c>
      <c r="B4" s="129">
        <f>'Input &amp; Process'!H40/1000</f>
        <v>0.8</v>
      </c>
      <c r="C4" s="129">
        <f>C3</f>
        <v>0.6</v>
      </c>
      <c r="D4" s="130">
        <f t="shared" si="0"/>
        <v>25</v>
      </c>
      <c r="E4" s="130">
        <f t="shared" si="1"/>
        <v>18.75</v>
      </c>
      <c r="F4" s="1"/>
    </row>
    <row r="5" spans="1:6" x14ac:dyDescent="0.25">
      <c r="A5" s="126">
        <v>4</v>
      </c>
      <c r="B5" s="129">
        <f>B4</f>
        <v>0.8</v>
      </c>
      <c r="C5" s="129">
        <f>C2</f>
        <v>0</v>
      </c>
      <c r="D5" s="130">
        <f t="shared" si="0"/>
        <v>25</v>
      </c>
      <c r="E5" s="130">
        <f t="shared" si="1"/>
        <v>-18.75</v>
      </c>
      <c r="F5" s="1"/>
    </row>
    <row r="6" spans="1:6" x14ac:dyDescent="0.25">
      <c r="A6" s="126">
        <v>1</v>
      </c>
      <c r="B6" s="129">
        <f>B2</f>
        <v>0</v>
      </c>
      <c r="C6" s="129">
        <f>C2</f>
        <v>0</v>
      </c>
      <c r="D6" s="130">
        <f t="shared" si="0"/>
        <v>-25</v>
      </c>
      <c r="E6" s="130">
        <f t="shared" si="1"/>
        <v>-18.75</v>
      </c>
      <c r="F6" s="1"/>
    </row>
    <row r="7" spans="1:6" x14ac:dyDescent="0.25">
      <c r="A7" s="126">
        <v>5</v>
      </c>
      <c r="B7" s="129">
        <f>B2+'Input &amp; Process'!H35/1000</f>
        <v>0.1</v>
      </c>
      <c r="C7" s="129">
        <f>C2+'Input &amp; Process'!F40/1000</f>
        <v>0.1</v>
      </c>
      <c r="D7" s="130">
        <f t="shared" si="0"/>
        <v>-18.75</v>
      </c>
      <c r="E7" s="130">
        <f t="shared" si="1"/>
        <v>-12.5</v>
      </c>
      <c r="F7" s="1"/>
    </row>
    <row r="8" spans="1:6" x14ac:dyDescent="0.25">
      <c r="A8" s="126">
        <v>6</v>
      </c>
      <c r="B8" s="129">
        <f>B7</f>
        <v>0.1</v>
      </c>
      <c r="C8" s="129">
        <f>C3-0.001*'Input &amp; Process'!F35</f>
        <v>0.5</v>
      </c>
      <c r="D8" s="130">
        <f t="shared" si="0"/>
        <v>-18.75</v>
      </c>
      <c r="E8" s="130">
        <f t="shared" si="1"/>
        <v>12.5</v>
      </c>
      <c r="F8" s="1"/>
    </row>
    <row r="9" spans="1:6" x14ac:dyDescent="0.25">
      <c r="A9" s="126">
        <v>7</v>
      </c>
      <c r="B9" s="129">
        <f>B4-0.001*'Input &amp; Process'!H35</f>
        <v>0.70000000000000007</v>
      </c>
      <c r="C9" s="129">
        <f>C8</f>
        <v>0.5</v>
      </c>
      <c r="D9" s="130">
        <f t="shared" si="0"/>
        <v>18.75</v>
      </c>
      <c r="E9" s="130">
        <f t="shared" si="1"/>
        <v>12.5</v>
      </c>
      <c r="F9" s="1"/>
    </row>
    <row r="10" spans="1:6" x14ac:dyDescent="0.25">
      <c r="A10" s="126">
        <v>8</v>
      </c>
      <c r="B10" s="129">
        <f>B9</f>
        <v>0.70000000000000007</v>
      </c>
      <c r="C10" s="129">
        <f>C7</f>
        <v>0.1</v>
      </c>
      <c r="D10" s="130">
        <f t="shared" si="0"/>
        <v>18.75</v>
      </c>
      <c r="E10" s="130">
        <f t="shared" si="1"/>
        <v>-12.5</v>
      </c>
      <c r="F10" s="1"/>
    </row>
    <row r="11" spans="1:6" x14ac:dyDescent="0.25">
      <c r="A11" s="126">
        <v>5</v>
      </c>
      <c r="B11" s="129">
        <f>B7</f>
        <v>0.1</v>
      </c>
      <c r="C11" s="129">
        <f>C7</f>
        <v>0.1</v>
      </c>
      <c r="D11" s="130">
        <f t="shared" si="0"/>
        <v>-18.75</v>
      </c>
      <c r="E11" s="130">
        <f t="shared" si="1"/>
        <v>-12.5</v>
      </c>
      <c r="F11" s="1"/>
    </row>
    <row r="12" spans="1:6" x14ac:dyDescent="0.25">
      <c r="A12" s="122" t="s">
        <v>173</v>
      </c>
      <c r="B12" s="125">
        <f>B11</f>
        <v>0.1</v>
      </c>
      <c r="C12" s="125">
        <f>C11</f>
        <v>0.1</v>
      </c>
      <c r="D12" s="123">
        <f t="shared" si="0"/>
        <v>-18.75</v>
      </c>
      <c r="E12" s="123">
        <f t="shared" si="1"/>
        <v>-12.5</v>
      </c>
    </row>
    <row r="13" spans="1:6" x14ac:dyDescent="0.25">
      <c r="A13" s="122" t="s">
        <v>174</v>
      </c>
      <c r="B13" s="125">
        <f>B11-D28</f>
        <v>0.08</v>
      </c>
      <c r="C13" s="125">
        <f>C11-D28</f>
        <v>0.08</v>
      </c>
      <c r="D13" s="123">
        <f t="shared" si="0"/>
        <v>-20</v>
      </c>
      <c r="E13" s="123">
        <f t="shared" si="1"/>
        <v>-13.75</v>
      </c>
      <c r="F13" s="1"/>
    </row>
    <row r="14" spans="1:6" x14ac:dyDescent="0.25">
      <c r="A14" s="122" t="s">
        <v>175</v>
      </c>
      <c r="B14" s="125">
        <f>B2</f>
        <v>0</v>
      </c>
      <c r="C14" s="125">
        <f>C13</f>
        <v>0.08</v>
      </c>
      <c r="D14" s="123">
        <f t="shared" si="0"/>
        <v>-25</v>
      </c>
      <c r="E14" s="123">
        <f t="shared" si="1"/>
        <v>-13.75</v>
      </c>
      <c r="F14" s="1"/>
    </row>
    <row r="15" spans="1:6" x14ac:dyDescent="0.25">
      <c r="A15" s="122" t="s">
        <v>173</v>
      </c>
      <c r="B15" s="125">
        <f>B10</f>
        <v>0.70000000000000007</v>
      </c>
      <c r="C15" s="125">
        <f>C10</f>
        <v>0.1</v>
      </c>
      <c r="D15" s="123">
        <f t="shared" si="0"/>
        <v>18.75</v>
      </c>
      <c r="E15" s="123">
        <f t="shared" si="1"/>
        <v>-12.5</v>
      </c>
      <c r="F15" s="1"/>
    </row>
    <row r="16" spans="1:6" x14ac:dyDescent="0.25">
      <c r="A16" s="122" t="s">
        <v>174</v>
      </c>
      <c r="B16" s="125">
        <f>B15+0.02</f>
        <v>0.72000000000000008</v>
      </c>
      <c r="C16" s="125">
        <f>C14</f>
        <v>0.08</v>
      </c>
      <c r="D16" s="123">
        <f t="shared" si="0"/>
        <v>20.000000000000007</v>
      </c>
      <c r="E16" s="123">
        <f t="shared" si="1"/>
        <v>-13.75</v>
      </c>
      <c r="F16" s="1"/>
    </row>
    <row r="17" spans="1:6" x14ac:dyDescent="0.25">
      <c r="A17" s="122" t="s">
        <v>175</v>
      </c>
      <c r="B17" s="125">
        <f>B4</f>
        <v>0.8</v>
      </c>
      <c r="C17" s="125">
        <f>C16</f>
        <v>0.08</v>
      </c>
      <c r="D17" s="123">
        <f t="shared" si="0"/>
        <v>25</v>
      </c>
      <c r="E17" s="123">
        <f t="shared" si="1"/>
        <v>-13.75</v>
      </c>
      <c r="F17" s="1"/>
    </row>
    <row r="18" spans="1:6" x14ac:dyDescent="0.25">
      <c r="A18" s="122" t="s">
        <v>173</v>
      </c>
      <c r="B18" s="125">
        <f>B8</f>
        <v>0.1</v>
      </c>
      <c r="C18" s="125">
        <f>C8</f>
        <v>0.5</v>
      </c>
      <c r="D18" s="123">
        <f t="shared" si="0"/>
        <v>-18.75</v>
      </c>
      <c r="E18" s="123">
        <f t="shared" si="1"/>
        <v>12.5</v>
      </c>
      <c r="F18" s="1"/>
    </row>
    <row r="19" spans="1:6" x14ac:dyDescent="0.25">
      <c r="A19" s="122" t="s">
        <v>174</v>
      </c>
      <c r="B19" s="125">
        <f>B18-D28</f>
        <v>0.08</v>
      </c>
      <c r="C19" s="125">
        <f>C18+D28</f>
        <v>0.52</v>
      </c>
      <c r="D19" s="123">
        <f t="shared" si="0"/>
        <v>-20</v>
      </c>
      <c r="E19" s="123">
        <f t="shared" si="1"/>
        <v>13.75</v>
      </c>
      <c r="F19" s="1"/>
    </row>
    <row r="20" spans="1:6" x14ac:dyDescent="0.25">
      <c r="A20" s="122" t="s">
        <v>175</v>
      </c>
      <c r="B20" s="125">
        <f>B14</f>
        <v>0</v>
      </c>
      <c r="C20" s="125">
        <f>C19</f>
        <v>0.52</v>
      </c>
      <c r="D20" s="123">
        <f t="shared" si="0"/>
        <v>-25</v>
      </c>
      <c r="E20" s="123">
        <f t="shared" si="1"/>
        <v>13.75</v>
      </c>
      <c r="F20" s="1"/>
    </row>
    <row r="21" spans="1:6" x14ac:dyDescent="0.25">
      <c r="A21" s="126" t="s">
        <v>173</v>
      </c>
      <c r="B21" s="129">
        <f>B9</f>
        <v>0.70000000000000007</v>
      </c>
      <c r="C21" s="129">
        <f>C9</f>
        <v>0.5</v>
      </c>
      <c r="D21" s="130">
        <f t="shared" si="0"/>
        <v>18.75</v>
      </c>
      <c r="E21" s="130">
        <f t="shared" si="1"/>
        <v>12.5</v>
      </c>
      <c r="F21" s="1"/>
    </row>
    <row r="22" spans="1:6" x14ac:dyDescent="0.25">
      <c r="A22" s="126" t="s">
        <v>174</v>
      </c>
      <c r="B22" s="129">
        <f>B21+D28</f>
        <v>0.72000000000000008</v>
      </c>
      <c r="C22" s="129">
        <f>C21+D28</f>
        <v>0.52</v>
      </c>
      <c r="D22" s="130">
        <f t="shared" si="0"/>
        <v>20.000000000000007</v>
      </c>
      <c r="E22" s="130">
        <f t="shared" si="1"/>
        <v>13.75</v>
      </c>
      <c r="F22" s="1"/>
    </row>
    <row r="23" spans="1:6" x14ac:dyDescent="0.25">
      <c r="A23" s="126" t="s">
        <v>175</v>
      </c>
      <c r="B23" s="129">
        <f>B4</f>
        <v>0.8</v>
      </c>
      <c r="C23" s="129">
        <f>C22</f>
        <v>0.52</v>
      </c>
      <c r="D23" s="130">
        <f t="shared" si="0"/>
        <v>25</v>
      </c>
      <c r="E23" s="130">
        <f t="shared" si="1"/>
        <v>13.75</v>
      </c>
      <c r="F23" s="1"/>
    </row>
    <row r="24" spans="1:6" x14ac:dyDescent="0.25">
      <c r="A24" s="122" t="s">
        <v>178</v>
      </c>
      <c r="B24" s="132">
        <f>B11</f>
        <v>0.1</v>
      </c>
      <c r="C24" s="132">
        <f>C11+D29</f>
        <v>0.2</v>
      </c>
      <c r="D24" s="130">
        <f t="shared" ref="D24:D27" si="2">B24*$C$29/$B$29-0.5*$C$29*$B$28/$B$29</f>
        <v>-18.75</v>
      </c>
      <c r="E24" s="130">
        <f t="shared" ref="E24:E27" si="3">C24*$C$29/$B$29-0.5*$C$29*$C$28/$B$29</f>
        <v>-6.25</v>
      </c>
      <c r="F24" s="1"/>
    </row>
    <row r="25" spans="1:6" x14ac:dyDescent="0.25">
      <c r="A25" s="122" t="s">
        <v>179</v>
      </c>
      <c r="B25" s="132">
        <f>B10</f>
        <v>0.70000000000000007</v>
      </c>
      <c r="C25" s="132">
        <f>C24</f>
        <v>0.2</v>
      </c>
      <c r="D25" s="130">
        <f t="shared" si="2"/>
        <v>18.75</v>
      </c>
      <c r="E25" s="130">
        <f t="shared" si="3"/>
        <v>-6.25</v>
      </c>
      <c r="F25" s="1"/>
    </row>
    <row r="26" spans="1:6" x14ac:dyDescent="0.25">
      <c r="A26" s="122" t="s">
        <v>180</v>
      </c>
      <c r="B26" s="132">
        <f>B8</f>
        <v>0.1</v>
      </c>
      <c r="C26" s="132">
        <f>C8-D29</f>
        <v>0.4</v>
      </c>
      <c r="D26" s="130">
        <f t="shared" si="2"/>
        <v>-18.75</v>
      </c>
      <c r="E26" s="130">
        <f t="shared" si="3"/>
        <v>6.25</v>
      </c>
    </row>
    <row r="27" spans="1:6" x14ac:dyDescent="0.25">
      <c r="A27" s="122" t="s">
        <v>181</v>
      </c>
      <c r="B27" s="132">
        <f>B25</f>
        <v>0.70000000000000007</v>
      </c>
      <c r="C27" s="132">
        <f>C26</f>
        <v>0.4</v>
      </c>
      <c r="D27" s="130">
        <f t="shared" si="2"/>
        <v>18.75</v>
      </c>
      <c r="E27" s="130">
        <f t="shared" si="3"/>
        <v>6.25</v>
      </c>
    </row>
    <row r="28" spans="1:6" x14ac:dyDescent="0.25">
      <c r="B28" s="129">
        <f>MAX(B2:B11)</f>
        <v>0.8</v>
      </c>
      <c r="C28" s="129">
        <f>MAX(C2:C11)</f>
        <v>0.6</v>
      </c>
      <c r="D28" s="1">
        <v>0.02</v>
      </c>
      <c r="E28" s="131"/>
    </row>
    <row r="29" spans="1:6" x14ac:dyDescent="0.25">
      <c r="B29" s="129">
        <f>MAX(B28:C28)</f>
        <v>0.8</v>
      </c>
      <c r="C29" s="129">
        <v>50</v>
      </c>
      <c r="D29" s="1">
        <v>0.1</v>
      </c>
      <c r="E29" s="131"/>
    </row>
  </sheetData>
  <pageMargins left="0.7" right="0.7" top="0.75" bottom="0.75" header="0.3" footer="0.3"/>
  <ignoredErrors>
    <ignoredError sqref="O1:XFD1 O3:XFD3 O2:XFD2 O42:XFD42 O40:XFD40 O44:XFD44 O43:XFD43 O38:XFD39 O37:XFD37 O36:XFD36 O4:XFD4 O6:XFD6 O5:XFD5 O7:XFD10 O11:XFD13 O41:XFD41 O46:XFD52 O45:XFD45 O55:XFD55 O53:XFD53 O54:XFD54 O59:XFD65 O58:XFD58 O68:XFD68 O66:XFD66 O67:XFD67 O72:XFD75 O71:XFD71 O57:XFD57 O56:XFD56 O70:XFD70 O69:XFD69 A126:XFD1048575 B9:C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C07C-6978-4945-A428-B9E1531ACA30}">
  <sheetPr>
    <tabColor theme="9" tint="-0.249977111117893"/>
  </sheetPr>
  <dimension ref="A1:N272"/>
  <sheetViews>
    <sheetView showGridLines="0" zoomScale="80" zoomScaleNormal="80" workbookViewId="0">
      <selection sqref="A1:I1"/>
    </sheetView>
  </sheetViews>
  <sheetFormatPr defaultRowHeight="18.75" customHeight="1" x14ac:dyDescent="0.25"/>
  <cols>
    <col min="1" max="1" width="4.42578125" style="94" bestFit="1" customWidth="1"/>
    <col min="2" max="8" width="10.42578125" style="1" customWidth="1"/>
    <col min="9" max="9" width="10" style="1" customWidth="1"/>
    <col min="10" max="16384" width="9.140625" style="1"/>
  </cols>
  <sheetData>
    <row r="1" spans="1:14" ht="18.75" customHeight="1" x14ac:dyDescent="0.2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91"/>
      <c r="K1" s="91"/>
      <c r="L1" s="91"/>
      <c r="M1" s="91"/>
      <c r="N1" s="91"/>
    </row>
    <row r="2" spans="1:14" ht="18.75" customHeight="1" x14ac:dyDescent="0.25">
      <c r="A2" s="92"/>
      <c r="D2" s="92"/>
      <c r="E2" s="92"/>
      <c r="F2" s="92"/>
      <c r="G2" s="92"/>
      <c r="H2" s="92"/>
      <c r="I2" s="92"/>
      <c r="J2" s="91"/>
      <c r="K2" s="91"/>
      <c r="L2" s="91"/>
      <c r="M2" s="91"/>
      <c r="N2" s="91"/>
    </row>
    <row r="3" spans="1:14" ht="56.25" customHeight="1" x14ac:dyDescent="0.25">
      <c r="A3" s="165"/>
      <c r="B3" s="165"/>
      <c r="C3" s="165"/>
      <c r="D3" s="93" t="s">
        <v>148</v>
      </c>
      <c r="F3" s="166" t="s">
        <v>182</v>
      </c>
      <c r="G3" s="167"/>
      <c r="H3" s="167"/>
      <c r="I3" s="168"/>
      <c r="J3" s="91"/>
      <c r="K3" s="91"/>
      <c r="L3" s="91"/>
      <c r="M3" s="91"/>
      <c r="N3" s="91"/>
    </row>
    <row r="4" spans="1:14" ht="18.75" customHeight="1" x14ac:dyDescent="0.25">
      <c r="A4" s="165"/>
      <c r="B4" s="165"/>
      <c r="C4" s="165"/>
      <c r="D4" s="93" t="s">
        <v>149</v>
      </c>
      <c r="F4" s="169" t="s">
        <v>150</v>
      </c>
      <c r="G4" s="170"/>
      <c r="H4" s="170"/>
      <c r="I4" s="171"/>
      <c r="J4" s="91"/>
      <c r="K4" s="91"/>
      <c r="L4" s="91"/>
      <c r="M4" s="91"/>
      <c r="N4" s="91"/>
    </row>
    <row r="5" spans="1:14" ht="18.75" customHeight="1" x14ac:dyDescent="0.25">
      <c r="A5" s="165"/>
      <c r="B5" s="165"/>
      <c r="C5" s="165"/>
      <c r="D5" s="93" t="s">
        <v>151</v>
      </c>
      <c r="F5" s="172" t="s">
        <v>152</v>
      </c>
      <c r="G5" s="170"/>
      <c r="H5" s="170"/>
      <c r="I5" s="171"/>
      <c r="J5" s="91"/>
      <c r="K5" s="91"/>
      <c r="L5" s="91"/>
      <c r="M5" s="91"/>
      <c r="N5" s="91"/>
    </row>
    <row r="6" spans="1:14" ht="18.75" customHeight="1" x14ac:dyDescent="0.25">
      <c r="A6" s="165"/>
      <c r="B6" s="165"/>
      <c r="C6" s="165"/>
      <c r="D6" s="93" t="s">
        <v>153</v>
      </c>
      <c r="F6" s="173" t="s">
        <v>154</v>
      </c>
      <c r="G6" s="170"/>
      <c r="H6" s="170"/>
      <c r="I6" s="171"/>
      <c r="J6" s="91"/>
      <c r="K6" s="91"/>
      <c r="L6" s="91"/>
      <c r="M6" s="91"/>
      <c r="N6" s="91"/>
    </row>
    <row r="8" spans="1:14" ht="18.75" customHeight="1" x14ac:dyDescent="0.25">
      <c r="A8" s="97" t="s">
        <v>5</v>
      </c>
      <c r="B8" s="66" t="s">
        <v>6</v>
      </c>
      <c r="C8" s="67"/>
      <c r="D8" s="67"/>
      <c r="E8" s="67"/>
      <c r="F8" s="67"/>
      <c r="G8" s="68"/>
      <c r="H8" s="67"/>
      <c r="I8" s="96"/>
    </row>
    <row r="9" spans="1:14" ht="18.75" customHeight="1" x14ac:dyDescent="0.25">
      <c r="A9" s="98" t="s">
        <v>7</v>
      </c>
      <c r="B9" s="30" t="s">
        <v>177</v>
      </c>
      <c r="C9" s="31"/>
      <c r="D9" s="31"/>
      <c r="E9" s="31"/>
      <c r="F9" s="31"/>
      <c r="G9" s="32"/>
      <c r="H9" s="31"/>
      <c r="I9" s="31"/>
    </row>
    <row r="10" spans="1:14" ht="18.75" customHeight="1" x14ac:dyDescent="0.25">
      <c r="A10" s="38"/>
      <c r="B10" s="34" t="s">
        <v>19</v>
      </c>
      <c r="C10" s="22"/>
      <c r="D10" s="22"/>
      <c r="E10" s="22"/>
      <c r="F10" s="22"/>
      <c r="G10" s="35" t="s">
        <v>21</v>
      </c>
      <c r="H10" s="100">
        <f>'Input &amp; Process'!H4</f>
        <v>1</v>
      </c>
      <c r="I10" s="34" t="s">
        <v>12</v>
      </c>
    </row>
    <row r="11" spans="1:14" ht="18.75" customHeight="1" x14ac:dyDescent="0.25">
      <c r="A11" s="38"/>
      <c r="B11" s="34" t="s">
        <v>62</v>
      </c>
      <c r="C11" s="22"/>
      <c r="D11" s="22"/>
      <c r="E11" s="22"/>
      <c r="F11" s="22"/>
      <c r="G11" s="35" t="s">
        <v>63</v>
      </c>
      <c r="H11" s="100">
        <f>'Input &amp; Process'!H5</f>
        <v>7.5</v>
      </c>
      <c r="I11" s="34"/>
    </row>
    <row r="12" spans="1:14" ht="18.75" customHeight="1" x14ac:dyDescent="0.25">
      <c r="A12" s="38"/>
      <c r="B12" s="34" t="s">
        <v>64</v>
      </c>
      <c r="C12" s="22"/>
      <c r="D12" s="22"/>
      <c r="E12" s="22"/>
      <c r="F12" s="22"/>
      <c r="G12" s="35" t="s">
        <v>63</v>
      </c>
      <c r="H12" s="100">
        <f>'Input &amp; Process'!H6</f>
        <v>11</v>
      </c>
      <c r="I12" s="34"/>
    </row>
    <row r="13" spans="1:14" ht="18.75" customHeight="1" x14ac:dyDescent="0.25">
      <c r="A13" s="38"/>
      <c r="B13" s="34"/>
      <c r="C13" s="22"/>
      <c r="D13" s="22"/>
      <c r="E13" s="22"/>
      <c r="F13" s="22"/>
      <c r="G13" s="35"/>
      <c r="H13" s="133"/>
      <c r="I13" s="34"/>
    </row>
    <row r="14" spans="1:14" ht="18.75" customHeight="1" x14ac:dyDescent="0.25">
      <c r="A14" s="98" t="s">
        <v>17</v>
      </c>
      <c r="B14" s="30" t="s">
        <v>16</v>
      </c>
      <c r="C14" s="31"/>
      <c r="D14" s="31"/>
      <c r="E14" s="31"/>
      <c r="F14" s="31"/>
      <c r="G14" s="32"/>
      <c r="H14" s="31"/>
      <c r="I14" s="31"/>
    </row>
    <row r="15" spans="1:14" ht="18.75" customHeight="1" x14ac:dyDescent="0.25">
      <c r="A15" s="38"/>
      <c r="B15" s="39"/>
      <c r="C15" s="22"/>
      <c r="D15" s="22"/>
      <c r="E15" s="22"/>
      <c r="F15" s="22"/>
      <c r="G15" s="35"/>
      <c r="H15" s="22"/>
      <c r="I15" s="22"/>
    </row>
    <row r="16" spans="1:14" ht="18.75" customHeight="1" x14ac:dyDescent="0.25">
      <c r="A16" s="38"/>
      <c r="B16" s="34"/>
      <c r="C16" s="22"/>
      <c r="D16" s="22"/>
      <c r="E16" s="22"/>
      <c r="F16" s="22"/>
      <c r="G16" s="35"/>
      <c r="H16" s="22"/>
      <c r="I16" s="22"/>
    </row>
    <row r="17" spans="1:9" ht="18.75" customHeight="1" x14ac:dyDescent="0.25">
      <c r="A17" s="38"/>
      <c r="B17" s="34"/>
      <c r="C17" s="22"/>
      <c r="D17" s="22"/>
      <c r="E17" s="22"/>
      <c r="F17" s="22"/>
      <c r="G17" s="35"/>
      <c r="H17" s="22"/>
      <c r="I17" s="22"/>
    </row>
    <row r="18" spans="1:9" ht="18.75" customHeight="1" x14ac:dyDescent="0.25">
      <c r="A18" s="38"/>
      <c r="B18" s="39"/>
      <c r="C18" s="22"/>
      <c r="D18" s="22"/>
      <c r="E18" s="22"/>
      <c r="F18" s="22"/>
      <c r="G18" s="35"/>
      <c r="H18" s="22"/>
      <c r="I18" s="22"/>
    </row>
    <row r="19" spans="1:9" ht="18.75" customHeight="1" x14ac:dyDescent="0.25">
      <c r="A19" s="38"/>
      <c r="B19" s="39"/>
      <c r="C19" s="22"/>
      <c r="D19" s="22"/>
      <c r="E19" s="22"/>
      <c r="F19" s="22"/>
      <c r="G19" s="35"/>
      <c r="H19" s="22"/>
      <c r="I19" s="22"/>
    </row>
    <row r="20" spans="1:9" ht="18.75" customHeight="1" x14ac:dyDescent="0.25">
      <c r="A20" s="38"/>
      <c r="B20" s="34"/>
      <c r="C20" s="22"/>
      <c r="D20" s="22"/>
      <c r="E20" s="22"/>
      <c r="F20" s="22"/>
      <c r="G20" s="35"/>
      <c r="H20" s="22"/>
      <c r="I20" s="22"/>
    </row>
    <row r="21" spans="1:9" ht="18.75" customHeight="1" x14ac:dyDescent="0.25">
      <c r="A21" s="38"/>
      <c r="B21" s="34"/>
      <c r="C21" s="22"/>
      <c r="D21" s="22"/>
      <c r="E21" s="22"/>
      <c r="F21" s="22"/>
      <c r="G21" s="35"/>
      <c r="H21" s="22"/>
      <c r="I21" s="22"/>
    </row>
    <row r="22" spans="1:9" ht="18.75" customHeight="1" x14ac:dyDescent="0.25">
      <c r="A22" s="38"/>
      <c r="B22" s="39"/>
      <c r="C22" s="22"/>
      <c r="D22" s="22"/>
      <c r="E22" s="22"/>
      <c r="F22" s="22"/>
      <c r="G22" s="35"/>
      <c r="H22" s="22"/>
      <c r="I22" s="22"/>
    </row>
    <row r="23" spans="1:9" ht="18.75" customHeight="1" x14ac:dyDescent="0.25">
      <c r="A23" s="38"/>
      <c r="B23" s="39"/>
      <c r="C23" s="22"/>
      <c r="D23" s="22"/>
      <c r="E23" s="22"/>
      <c r="F23" s="22"/>
      <c r="G23" s="35"/>
      <c r="H23" s="22"/>
      <c r="I23" s="22"/>
    </row>
    <row r="24" spans="1:9" ht="18.75" customHeight="1" x14ac:dyDescent="0.25">
      <c r="A24" s="38"/>
      <c r="B24" s="34"/>
      <c r="C24" s="22"/>
      <c r="D24" s="22"/>
      <c r="E24" s="22"/>
      <c r="F24" s="22"/>
      <c r="G24" s="35"/>
      <c r="H24" s="22"/>
      <c r="I24" s="22"/>
    </row>
    <row r="25" spans="1:9" ht="18.75" customHeight="1" x14ac:dyDescent="0.25">
      <c r="A25" s="38"/>
      <c r="B25" s="34"/>
      <c r="C25" s="22"/>
      <c r="D25" s="22"/>
      <c r="E25" s="22"/>
      <c r="F25" s="22"/>
      <c r="G25" s="35"/>
      <c r="H25" s="22"/>
      <c r="I25" s="22"/>
    </row>
    <row r="26" spans="1:9" ht="18.75" customHeight="1" x14ac:dyDescent="0.25">
      <c r="A26" s="38"/>
      <c r="B26" s="39"/>
      <c r="C26" s="22"/>
      <c r="D26" s="22"/>
      <c r="E26" s="22"/>
      <c r="F26" s="22"/>
      <c r="G26" s="35"/>
      <c r="H26" s="22"/>
      <c r="I26" s="22"/>
    </row>
    <row r="27" spans="1:9" ht="18.75" customHeight="1" x14ac:dyDescent="0.25">
      <c r="A27" s="38"/>
      <c r="B27" s="39"/>
      <c r="C27" s="22"/>
      <c r="D27" s="22"/>
      <c r="E27" s="22"/>
      <c r="F27" s="22"/>
      <c r="G27" s="35"/>
      <c r="H27" s="22"/>
      <c r="I27" s="22"/>
    </row>
    <row r="28" spans="1:9" ht="18.75" customHeight="1" x14ac:dyDescent="0.25">
      <c r="A28" s="38"/>
      <c r="B28" s="34"/>
      <c r="C28" s="22"/>
      <c r="D28" s="22"/>
      <c r="E28" s="22"/>
      <c r="F28" s="22"/>
      <c r="G28" s="35"/>
      <c r="H28" s="22"/>
      <c r="I28" s="22"/>
    </row>
    <row r="29" spans="1:9" ht="18.75" customHeight="1" x14ac:dyDescent="0.25">
      <c r="A29" s="38"/>
      <c r="B29" s="34"/>
      <c r="C29" s="22"/>
      <c r="D29" s="22"/>
      <c r="E29" s="22"/>
      <c r="F29" s="22"/>
      <c r="G29" s="35"/>
      <c r="H29" s="22"/>
      <c r="I29" s="22"/>
    </row>
    <row r="30" spans="1:9" ht="18.75" customHeight="1" x14ac:dyDescent="0.25">
      <c r="A30" s="38"/>
      <c r="B30" s="34"/>
      <c r="C30" s="22"/>
      <c r="D30" s="22"/>
      <c r="E30" s="22"/>
      <c r="F30" s="22"/>
      <c r="G30" s="35"/>
      <c r="H30" s="22"/>
      <c r="I30" s="22"/>
    </row>
    <row r="31" spans="1:9" ht="18.75" customHeight="1" x14ac:dyDescent="0.25">
      <c r="A31" s="38"/>
      <c r="B31" s="34"/>
      <c r="C31" s="22"/>
      <c r="D31" s="22"/>
      <c r="E31" s="22"/>
      <c r="F31" s="22"/>
      <c r="G31" s="35"/>
      <c r="H31" s="22"/>
      <c r="I31" s="22"/>
    </row>
    <row r="32" spans="1:9" ht="18.75" customHeight="1" x14ac:dyDescent="0.25">
      <c r="A32" s="38"/>
      <c r="B32" s="34"/>
      <c r="C32" s="22"/>
      <c r="D32" s="22"/>
      <c r="E32" s="22"/>
      <c r="F32" s="22"/>
      <c r="G32" s="35"/>
      <c r="H32" s="22"/>
      <c r="I32" s="22"/>
    </row>
    <row r="33" spans="1:9" ht="18.75" customHeight="1" x14ac:dyDescent="0.25">
      <c r="A33" s="38"/>
      <c r="B33" s="34"/>
      <c r="C33" s="22"/>
      <c r="D33" s="22"/>
      <c r="E33" s="22"/>
      <c r="F33" s="22"/>
      <c r="G33" s="35"/>
      <c r="H33" s="22"/>
      <c r="I33" s="22"/>
    </row>
    <row r="34" spans="1:9" ht="18.75" customHeight="1" x14ac:dyDescent="0.25">
      <c r="A34" s="38"/>
      <c r="B34" s="34"/>
      <c r="C34" s="22"/>
      <c r="D34" s="22"/>
      <c r="E34" s="22"/>
      <c r="F34" s="22"/>
      <c r="G34" s="35"/>
      <c r="H34" s="22"/>
      <c r="I34" s="22"/>
    </row>
    <row r="35" spans="1:9" ht="18.75" customHeight="1" x14ac:dyDescent="0.25">
      <c r="A35" s="38"/>
      <c r="B35" s="34"/>
      <c r="C35" s="22"/>
      <c r="D35" s="22"/>
      <c r="E35" s="22"/>
      <c r="F35" s="22"/>
      <c r="G35" s="35"/>
      <c r="H35" s="22"/>
      <c r="I35" s="22"/>
    </row>
    <row r="36" spans="1:9" ht="18.75" customHeight="1" x14ac:dyDescent="0.25">
      <c r="A36" s="38"/>
      <c r="B36" s="86"/>
      <c r="C36" s="83"/>
      <c r="D36" s="79"/>
      <c r="E36" s="159" t="s">
        <v>33</v>
      </c>
      <c r="F36" s="159"/>
      <c r="G36" s="159" t="s">
        <v>34</v>
      </c>
      <c r="H36" s="159"/>
    </row>
    <row r="37" spans="1:9" ht="18.75" customHeight="1" x14ac:dyDescent="0.25">
      <c r="A37" s="38"/>
      <c r="B37" s="87"/>
      <c r="C37" s="84"/>
      <c r="D37" s="80"/>
      <c r="E37" s="7" t="s">
        <v>11</v>
      </c>
      <c r="F37" s="99">
        <f>'Input &amp; Process'!F34</f>
        <v>140</v>
      </c>
      <c r="G37" s="7" t="s">
        <v>11</v>
      </c>
      <c r="H37" s="99">
        <f>'Input &amp; Process'!H34</f>
        <v>140</v>
      </c>
      <c r="I37" s="34" t="s">
        <v>12</v>
      </c>
    </row>
    <row r="38" spans="1:9" ht="18.75" customHeight="1" x14ac:dyDescent="0.25">
      <c r="A38" s="38"/>
      <c r="B38" s="87"/>
      <c r="C38" s="84"/>
      <c r="D38" s="80"/>
      <c r="E38" s="7" t="s">
        <v>18</v>
      </c>
      <c r="F38" s="99">
        <f>'Input &amp; Process'!F35</f>
        <v>100</v>
      </c>
      <c r="G38" s="7" t="s">
        <v>18</v>
      </c>
      <c r="H38" s="99">
        <f>'Input &amp; Process'!H35</f>
        <v>100</v>
      </c>
      <c r="I38" s="34" t="s">
        <v>12</v>
      </c>
    </row>
    <row r="39" spans="1:9" ht="18.75" customHeight="1" x14ac:dyDescent="0.25">
      <c r="A39" s="38"/>
      <c r="B39" s="87"/>
      <c r="C39" s="84"/>
      <c r="D39" s="80"/>
      <c r="E39" s="7"/>
      <c r="F39" s="99"/>
      <c r="G39" s="7"/>
      <c r="H39" s="101"/>
      <c r="I39" s="34" t="s">
        <v>12</v>
      </c>
    </row>
    <row r="40" spans="1:9" ht="18.75" customHeight="1" x14ac:dyDescent="0.25">
      <c r="A40" s="38"/>
      <c r="B40" s="87"/>
      <c r="C40" s="84"/>
      <c r="D40" s="80"/>
      <c r="E40" s="7"/>
      <c r="F40" s="99"/>
      <c r="G40" s="7"/>
      <c r="H40" s="101"/>
      <c r="I40" s="34" t="s">
        <v>12</v>
      </c>
    </row>
    <row r="41" spans="1:9" ht="18.75" customHeight="1" x14ac:dyDescent="0.25">
      <c r="A41" s="38"/>
      <c r="B41" s="87"/>
      <c r="C41" s="84"/>
      <c r="D41" s="80"/>
      <c r="E41" s="159" t="s">
        <v>35</v>
      </c>
      <c r="F41" s="159"/>
      <c r="G41" s="159"/>
      <c r="H41" s="159"/>
      <c r="I41" s="38"/>
    </row>
    <row r="42" spans="1:9" ht="18.75" customHeight="1" x14ac:dyDescent="0.25">
      <c r="A42" s="38"/>
      <c r="B42" s="87"/>
      <c r="C42" s="84"/>
      <c r="D42" s="80"/>
      <c r="E42" s="7" t="s">
        <v>11</v>
      </c>
      <c r="F42" s="99">
        <f>'Input &amp; Process'!F39</f>
        <v>140</v>
      </c>
      <c r="G42" s="7"/>
      <c r="H42" s="99"/>
      <c r="I42" s="34" t="s">
        <v>12</v>
      </c>
    </row>
    <row r="43" spans="1:9" ht="18.75" customHeight="1" x14ac:dyDescent="0.25">
      <c r="A43" s="38"/>
      <c r="B43" s="87"/>
      <c r="C43" s="84"/>
      <c r="D43" s="80"/>
      <c r="E43" s="7" t="s">
        <v>18</v>
      </c>
      <c r="F43" s="99">
        <f>'Input &amp; Process'!F40</f>
        <v>100</v>
      </c>
      <c r="G43" s="7"/>
      <c r="H43" s="99"/>
      <c r="I43" s="34" t="s">
        <v>12</v>
      </c>
    </row>
    <row r="44" spans="1:9" ht="18.75" customHeight="1" x14ac:dyDescent="0.25">
      <c r="A44" s="38"/>
      <c r="B44" s="87"/>
      <c r="C44" s="84"/>
      <c r="D44" s="80"/>
      <c r="E44" s="7"/>
      <c r="F44" s="99"/>
      <c r="G44" s="7"/>
      <c r="H44" s="99"/>
      <c r="I44" s="34" t="s">
        <v>12</v>
      </c>
    </row>
    <row r="45" spans="1:9" ht="18.75" customHeight="1" x14ac:dyDescent="0.25">
      <c r="A45" s="38"/>
      <c r="B45" s="88"/>
      <c r="C45" s="85"/>
      <c r="D45" s="81"/>
      <c r="E45" s="7"/>
      <c r="F45" s="99"/>
      <c r="G45" s="7"/>
      <c r="H45" s="99"/>
      <c r="I45" s="34" t="s">
        <v>12</v>
      </c>
    </row>
    <row r="46" spans="1:9" ht="18.75" customHeight="1" x14ac:dyDescent="0.25">
      <c r="A46" s="38"/>
      <c r="B46" s="34"/>
      <c r="C46" s="34"/>
      <c r="D46" s="34"/>
      <c r="E46" s="34"/>
      <c r="F46" s="34"/>
      <c r="G46" s="34"/>
      <c r="H46" s="38"/>
      <c r="I46" s="34"/>
    </row>
    <row r="47" spans="1:9" ht="18.75" customHeight="1" x14ac:dyDescent="0.25">
      <c r="A47" s="98" t="s">
        <v>31</v>
      </c>
      <c r="B47" s="30" t="s">
        <v>22</v>
      </c>
      <c r="C47" s="31"/>
      <c r="D47" s="31"/>
      <c r="E47" s="31"/>
      <c r="F47" s="31"/>
      <c r="G47" s="32"/>
      <c r="H47" s="31"/>
      <c r="I47" s="31"/>
    </row>
    <row r="48" spans="1:9" ht="18.75" customHeight="1" x14ac:dyDescent="0.25">
      <c r="A48" s="38"/>
      <c r="B48" s="9" t="s">
        <v>23</v>
      </c>
      <c r="C48" s="22"/>
      <c r="D48" s="22"/>
      <c r="E48" s="22"/>
      <c r="F48" s="22"/>
      <c r="G48" s="35" t="s">
        <v>27</v>
      </c>
      <c r="H48" s="151">
        <f>'Input &amp; Process'!H45</f>
        <v>95000</v>
      </c>
      <c r="I48" s="153">
        <f>'Input &amp; Process'!I45</f>
        <v>0</v>
      </c>
    </row>
    <row r="49" spans="1:9" ht="18.75" customHeight="1" x14ac:dyDescent="0.25">
      <c r="A49" s="38"/>
      <c r="B49" s="9" t="s">
        <v>24</v>
      </c>
      <c r="C49" s="22"/>
      <c r="D49" s="22"/>
      <c r="E49" s="22"/>
      <c r="F49" s="22"/>
      <c r="G49" s="35" t="s">
        <v>28</v>
      </c>
      <c r="H49" s="151">
        <f>'Input &amp; Process'!H46</f>
        <v>110000</v>
      </c>
      <c r="I49" s="153">
        <f>'Input &amp; Process'!I46</f>
        <v>0</v>
      </c>
    </row>
    <row r="50" spans="1:9" ht="18.75" customHeight="1" x14ac:dyDescent="0.25">
      <c r="A50" s="38"/>
      <c r="B50" s="9" t="s">
        <v>25</v>
      </c>
      <c r="C50" s="22"/>
      <c r="D50" s="22"/>
      <c r="E50" s="22"/>
      <c r="F50" s="22"/>
      <c r="G50" s="35" t="s">
        <v>29</v>
      </c>
      <c r="H50" s="151">
        <f>'Input &amp; Process'!H47</f>
        <v>115000</v>
      </c>
      <c r="I50" s="153">
        <f>'Input &amp; Process'!I47</f>
        <v>0</v>
      </c>
    </row>
    <row r="51" spans="1:9" ht="18.75" customHeight="1" x14ac:dyDescent="0.25">
      <c r="A51" s="38"/>
      <c r="B51" s="9" t="s">
        <v>26</v>
      </c>
      <c r="C51" s="22"/>
      <c r="D51" s="22"/>
      <c r="E51" s="22"/>
      <c r="F51" s="22"/>
      <c r="G51" s="35" t="s">
        <v>30</v>
      </c>
      <c r="H51" s="151">
        <f>'Input &amp; Process'!H48</f>
        <v>140000</v>
      </c>
      <c r="I51" s="153">
        <f>'Input &amp; Process'!I48</f>
        <v>0</v>
      </c>
    </row>
    <row r="52" spans="1:9" ht="18.75" customHeight="1" x14ac:dyDescent="0.25">
      <c r="A52" s="38"/>
      <c r="B52" s="34"/>
      <c r="C52" s="22"/>
      <c r="D52" s="22"/>
      <c r="E52" s="22"/>
      <c r="F52" s="22"/>
      <c r="G52" s="35"/>
      <c r="H52" s="22"/>
      <c r="I52" s="22"/>
    </row>
    <row r="53" spans="1:9" ht="18.75" customHeight="1" x14ac:dyDescent="0.25">
      <c r="A53" s="98" t="s">
        <v>46</v>
      </c>
      <c r="B53" s="30" t="s">
        <v>32</v>
      </c>
      <c r="C53" s="31"/>
      <c r="D53" s="31"/>
      <c r="E53" s="31"/>
      <c r="F53" s="31"/>
      <c r="G53" s="32"/>
      <c r="H53" s="31"/>
      <c r="I53" s="31"/>
    </row>
    <row r="54" spans="1:9" ht="18.75" customHeight="1" x14ac:dyDescent="0.25">
      <c r="A54" s="38"/>
      <c r="B54" s="34" t="s">
        <v>36</v>
      </c>
      <c r="C54" s="22"/>
      <c r="D54" s="22"/>
      <c r="E54" s="22"/>
      <c r="F54" s="22"/>
      <c r="G54" s="151">
        <f>'Input &amp; Process'!G51</f>
        <v>7000000</v>
      </c>
      <c r="H54" s="152">
        <f>'Input &amp; Process'!H51</f>
        <v>0</v>
      </c>
      <c r="I54" s="10" t="s">
        <v>117</v>
      </c>
    </row>
    <row r="55" spans="1:9" ht="18.75" customHeight="1" x14ac:dyDescent="0.25">
      <c r="A55" s="38"/>
      <c r="B55" s="34" t="s">
        <v>40</v>
      </c>
      <c r="C55" s="22"/>
      <c r="D55" s="22"/>
      <c r="E55" s="22"/>
      <c r="F55" s="22"/>
      <c r="G55" s="151">
        <f>'Input &amp; Process'!G52</f>
        <v>7000000</v>
      </c>
      <c r="H55" s="152">
        <f>'Input &amp; Process'!H52</f>
        <v>0</v>
      </c>
      <c r="I55" s="10" t="s">
        <v>117</v>
      </c>
    </row>
    <row r="56" spans="1:9" ht="18.75" customHeight="1" x14ac:dyDescent="0.25">
      <c r="A56" s="38"/>
      <c r="B56" s="34" t="s">
        <v>41</v>
      </c>
      <c r="C56" s="22"/>
      <c r="D56" s="22"/>
      <c r="E56" s="22"/>
      <c r="F56" s="22"/>
      <c r="G56" s="151">
        <f>'Input &amp; Process'!G53</f>
        <v>35000</v>
      </c>
      <c r="H56" s="152">
        <f>'Input &amp; Process'!H53</f>
        <v>0</v>
      </c>
      <c r="I56" s="10" t="s">
        <v>42</v>
      </c>
    </row>
    <row r="57" spans="1:9" ht="18.75" customHeight="1" x14ac:dyDescent="0.25">
      <c r="A57" s="38"/>
      <c r="B57" s="34" t="s">
        <v>45</v>
      </c>
      <c r="C57" s="22"/>
      <c r="D57" s="22"/>
      <c r="E57" s="22"/>
      <c r="F57" s="22"/>
      <c r="G57" s="151">
        <f>'Input &amp; Process'!G54</f>
        <v>165000</v>
      </c>
      <c r="H57" s="152">
        <f>'Input &amp; Process'!H54</f>
        <v>0</v>
      </c>
      <c r="I57" s="10" t="s">
        <v>118</v>
      </c>
    </row>
    <row r="58" spans="1:9" ht="18.75" customHeight="1" x14ac:dyDescent="0.25">
      <c r="A58" s="38"/>
      <c r="B58" s="34" t="s">
        <v>43</v>
      </c>
      <c r="C58" s="22"/>
      <c r="D58" s="22"/>
      <c r="E58" s="22"/>
      <c r="F58" s="22"/>
      <c r="G58" s="151">
        <f>'Input &amp; Process'!G55</f>
        <v>25000</v>
      </c>
      <c r="H58" s="152">
        <f>'Input &amp; Process'!H55</f>
        <v>0</v>
      </c>
      <c r="I58" s="10" t="s">
        <v>44</v>
      </c>
    </row>
    <row r="59" spans="1:9" ht="18.75" customHeight="1" x14ac:dyDescent="0.25">
      <c r="A59" s="38"/>
      <c r="B59" s="34" t="s">
        <v>39</v>
      </c>
      <c r="C59" s="22"/>
      <c r="D59" s="22"/>
      <c r="E59" s="22"/>
      <c r="F59" s="22"/>
      <c r="G59" s="151">
        <f>'Input &amp; Process'!G56</f>
        <v>15000</v>
      </c>
      <c r="H59" s="152">
        <f>'Input &amp; Process'!H56</f>
        <v>0</v>
      </c>
      <c r="I59" s="10" t="s">
        <v>38</v>
      </c>
    </row>
    <row r="60" spans="1:9" ht="18.75" customHeight="1" x14ac:dyDescent="0.25">
      <c r="A60" s="38"/>
      <c r="B60" s="34" t="s">
        <v>37</v>
      </c>
      <c r="C60" s="22"/>
      <c r="D60" s="22"/>
      <c r="E60" s="22"/>
      <c r="F60" s="22"/>
      <c r="G60" s="151">
        <f>'Input &amp; Process'!G57</f>
        <v>25000</v>
      </c>
      <c r="H60" s="152">
        <f>'Input &amp; Process'!H57</f>
        <v>0</v>
      </c>
      <c r="I60" s="10" t="s">
        <v>38</v>
      </c>
    </row>
    <row r="61" spans="1:9" ht="18.75" customHeight="1" x14ac:dyDescent="0.25">
      <c r="A61" s="38"/>
      <c r="B61" s="34" t="s">
        <v>95</v>
      </c>
      <c r="C61" s="22"/>
      <c r="D61" s="22"/>
      <c r="E61" s="22"/>
      <c r="F61" s="22"/>
      <c r="G61" s="151">
        <f>'Input &amp; Process'!G58</f>
        <v>50000</v>
      </c>
      <c r="H61" s="152">
        <f>'Input &amp; Process'!H58</f>
        <v>0</v>
      </c>
      <c r="I61" s="10" t="s">
        <v>99</v>
      </c>
    </row>
    <row r="62" spans="1:9" ht="18.75" customHeight="1" x14ac:dyDescent="0.25">
      <c r="A62" s="38"/>
      <c r="B62" s="34" t="s">
        <v>100</v>
      </c>
      <c r="C62" s="22"/>
      <c r="D62" s="22"/>
      <c r="E62" s="22"/>
      <c r="F62" s="22"/>
      <c r="G62" s="151">
        <f>'Input &amp; Process'!G59</f>
        <v>67000</v>
      </c>
      <c r="H62" s="152">
        <f>'Input &amp; Process'!H59</f>
        <v>0</v>
      </c>
      <c r="I62" s="10" t="s">
        <v>99</v>
      </c>
    </row>
    <row r="63" spans="1:9" ht="18.75" customHeight="1" x14ac:dyDescent="0.25">
      <c r="A63" s="38"/>
      <c r="B63" s="34" t="s">
        <v>98</v>
      </c>
      <c r="C63" s="22"/>
      <c r="D63" s="22"/>
      <c r="E63" s="22"/>
      <c r="F63" s="22"/>
      <c r="G63" s="151">
        <f>'Input &amp; Process'!G60</f>
        <v>5700</v>
      </c>
      <c r="H63" s="152">
        <f>'Input &amp; Process'!H60</f>
        <v>0</v>
      </c>
      <c r="I63" s="10" t="s">
        <v>101</v>
      </c>
    </row>
    <row r="64" spans="1:9" ht="18.75" customHeight="1" x14ac:dyDescent="0.25">
      <c r="A64" s="38"/>
      <c r="B64" s="34"/>
      <c r="C64" s="22"/>
      <c r="D64" s="22"/>
      <c r="E64" s="22"/>
      <c r="F64" s="22"/>
      <c r="G64" s="21"/>
      <c r="H64" s="21"/>
      <c r="I64" s="22"/>
    </row>
    <row r="65" spans="1:9" ht="18.75" customHeight="1" x14ac:dyDescent="0.25">
      <c r="A65" s="38"/>
      <c r="B65" s="34"/>
      <c r="C65" s="22"/>
      <c r="D65" s="22"/>
      <c r="E65" s="22"/>
      <c r="F65" s="22"/>
      <c r="G65" s="21"/>
      <c r="H65" s="21"/>
      <c r="I65" s="22"/>
    </row>
    <row r="66" spans="1:9" ht="18.75" customHeight="1" x14ac:dyDescent="0.25">
      <c r="A66" s="38"/>
      <c r="B66" s="34"/>
      <c r="C66" s="22"/>
      <c r="D66" s="22"/>
      <c r="E66" s="22"/>
      <c r="F66" s="22"/>
      <c r="G66" s="21"/>
      <c r="H66" s="21"/>
      <c r="I66" s="22"/>
    </row>
    <row r="67" spans="1:9" ht="18.75" customHeight="1" x14ac:dyDescent="0.25">
      <c r="A67" s="38"/>
      <c r="B67" s="34"/>
      <c r="C67" s="22"/>
      <c r="D67" s="22"/>
      <c r="E67" s="22"/>
      <c r="F67" s="22"/>
      <c r="G67" s="21"/>
      <c r="H67" s="21"/>
      <c r="I67" s="22"/>
    </row>
    <row r="68" spans="1:9" ht="18.75" customHeight="1" x14ac:dyDescent="0.25">
      <c r="A68" s="38"/>
      <c r="B68" s="34"/>
      <c r="C68" s="22"/>
      <c r="D68" s="22"/>
      <c r="E68" s="22"/>
      <c r="F68" s="22"/>
      <c r="G68" s="21"/>
      <c r="H68" s="21"/>
      <c r="I68" s="22"/>
    </row>
    <row r="69" spans="1:9" ht="18.75" customHeight="1" x14ac:dyDescent="0.25">
      <c r="A69" s="38"/>
      <c r="B69" s="34"/>
      <c r="C69" s="22"/>
      <c r="D69" s="22"/>
      <c r="E69" s="22"/>
      <c r="F69" s="22"/>
      <c r="G69" s="21"/>
      <c r="H69" s="21"/>
      <c r="I69" s="22"/>
    </row>
    <row r="70" spans="1:9" ht="18.75" customHeight="1" x14ac:dyDescent="0.25">
      <c r="A70" s="38"/>
      <c r="B70" s="34"/>
      <c r="C70" s="22"/>
      <c r="D70" s="22"/>
      <c r="E70" s="22"/>
      <c r="F70" s="22"/>
      <c r="G70" s="21"/>
      <c r="H70" s="21"/>
      <c r="I70" s="22"/>
    </row>
    <row r="71" spans="1:9" ht="18.75" customHeight="1" x14ac:dyDescent="0.25">
      <c r="A71" s="38"/>
      <c r="B71" s="34"/>
      <c r="C71" s="22"/>
      <c r="D71" s="22"/>
      <c r="E71" s="22"/>
      <c r="F71" s="22"/>
      <c r="G71" s="21"/>
      <c r="H71" s="21"/>
      <c r="I71" s="22"/>
    </row>
    <row r="72" spans="1:9" ht="18.75" customHeight="1" x14ac:dyDescent="0.25">
      <c r="A72" s="38"/>
      <c r="B72" s="34"/>
      <c r="C72" s="22"/>
      <c r="D72" s="22"/>
      <c r="E72" s="22"/>
      <c r="F72" s="22"/>
      <c r="G72" s="21"/>
      <c r="H72" s="21"/>
      <c r="I72" s="22"/>
    </row>
    <row r="73" spans="1:9" ht="18.75" customHeight="1" x14ac:dyDescent="0.25">
      <c r="A73" s="97" t="s">
        <v>47</v>
      </c>
      <c r="B73" s="66" t="s">
        <v>111</v>
      </c>
      <c r="C73" s="67"/>
      <c r="D73" s="67"/>
      <c r="E73" s="67"/>
      <c r="F73" s="67"/>
      <c r="G73" s="68"/>
      <c r="H73" s="67"/>
      <c r="I73" s="96"/>
    </row>
    <row r="74" spans="1:9" ht="18.75" customHeight="1" x14ac:dyDescent="0.25">
      <c r="A74" s="103"/>
      <c r="B74" s="54"/>
      <c r="C74" s="55"/>
      <c r="D74" s="55"/>
      <c r="E74" s="55"/>
      <c r="F74" s="55"/>
      <c r="G74" s="56"/>
      <c r="H74" s="55"/>
      <c r="I74" s="102"/>
    </row>
    <row r="75" spans="1:9" ht="18.75" customHeight="1" x14ac:dyDescent="0.25">
      <c r="A75" s="104"/>
      <c r="B75" s="22"/>
      <c r="C75" s="22"/>
      <c r="D75" s="22"/>
      <c r="E75" s="22"/>
      <c r="F75" s="22"/>
      <c r="G75" s="22"/>
      <c r="H75" s="22"/>
      <c r="I75" s="22"/>
    </row>
    <row r="76" spans="1:9" ht="18.75" customHeight="1" x14ac:dyDescent="0.25">
      <c r="A76" s="104"/>
      <c r="B76" s="22"/>
      <c r="C76" s="22"/>
      <c r="D76" s="22"/>
      <c r="E76" s="22"/>
      <c r="F76" s="22"/>
      <c r="G76" s="22"/>
      <c r="H76" s="22"/>
      <c r="I76" s="22"/>
    </row>
    <row r="77" spans="1:9" ht="18.75" customHeight="1" x14ac:dyDescent="0.25">
      <c r="A77" s="104"/>
      <c r="B77" s="22"/>
      <c r="C77" s="22"/>
      <c r="D77" s="22"/>
      <c r="E77" s="22"/>
      <c r="F77" s="22"/>
      <c r="G77" s="22"/>
      <c r="H77" s="22"/>
      <c r="I77" s="22"/>
    </row>
    <row r="78" spans="1:9" ht="18.75" customHeight="1" x14ac:dyDescent="0.25">
      <c r="A78" s="104"/>
      <c r="B78" s="22"/>
      <c r="C78" s="22"/>
      <c r="D78" s="22"/>
      <c r="E78" s="22"/>
      <c r="F78" s="22"/>
      <c r="G78" s="22"/>
      <c r="H78" s="22"/>
      <c r="I78" s="22"/>
    </row>
    <row r="79" spans="1:9" ht="18.75" customHeight="1" x14ac:dyDescent="0.25">
      <c r="A79" s="104"/>
      <c r="B79" s="22"/>
      <c r="C79" s="22"/>
      <c r="D79" s="22"/>
      <c r="E79" s="22"/>
      <c r="F79" s="22"/>
      <c r="G79" s="22"/>
      <c r="H79" s="22"/>
      <c r="I79" s="22"/>
    </row>
    <row r="80" spans="1:9" ht="18.75" customHeight="1" x14ac:dyDescent="0.25">
      <c r="A80" s="104"/>
      <c r="B80" s="22"/>
      <c r="C80" s="22"/>
      <c r="D80" s="22"/>
      <c r="E80" s="22"/>
      <c r="F80" s="22"/>
      <c r="G80" s="22"/>
      <c r="H80" s="22"/>
      <c r="I80" s="22"/>
    </row>
    <row r="81" spans="1:9" ht="18.75" customHeight="1" x14ac:dyDescent="0.25">
      <c r="A81" s="104"/>
      <c r="B81" s="22"/>
      <c r="C81" s="22"/>
      <c r="D81" s="22"/>
      <c r="E81" s="22"/>
      <c r="F81" s="22"/>
      <c r="G81" s="22"/>
      <c r="H81" s="22"/>
      <c r="I81" s="22"/>
    </row>
    <row r="82" spans="1:9" ht="18.75" customHeight="1" x14ac:dyDescent="0.25">
      <c r="A82" s="104"/>
      <c r="B82" s="22"/>
      <c r="C82" s="22"/>
      <c r="D82" s="22"/>
      <c r="E82" s="22"/>
      <c r="F82" s="22"/>
      <c r="G82" s="22"/>
      <c r="H82" s="22"/>
      <c r="I82" s="22"/>
    </row>
    <row r="83" spans="1:9" ht="18.75" customHeight="1" x14ac:dyDescent="0.25">
      <c r="A83" s="104"/>
      <c r="B83" s="22"/>
      <c r="C83" s="22"/>
      <c r="D83" s="22"/>
      <c r="E83" s="22"/>
      <c r="F83" s="22"/>
      <c r="G83" s="22"/>
      <c r="H83" s="22"/>
      <c r="I83" s="22"/>
    </row>
    <row r="84" spans="1:9" ht="18.75" customHeight="1" x14ac:dyDescent="0.25">
      <c r="A84" s="104"/>
      <c r="B84" s="22"/>
      <c r="C84" s="22"/>
      <c r="D84" s="22"/>
      <c r="E84" s="22"/>
      <c r="F84" s="22"/>
      <c r="G84" s="22"/>
      <c r="H84" s="22"/>
      <c r="I84" s="22"/>
    </row>
    <row r="85" spans="1:9" ht="18.75" customHeight="1" x14ac:dyDescent="0.25">
      <c r="A85" s="104"/>
      <c r="B85" s="22"/>
      <c r="C85" s="22"/>
      <c r="D85" s="22"/>
      <c r="E85" s="22"/>
      <c r="F85" s="22"/>
      <c r="G85" s="22"/>
      <c r="H85" s="22"/>
      <c r="I85" s="22"/>
    </row>
    <row r="86" spans="1:9" ht="18.75" customHeight="1" x14ac:dyDescent="0.25">
      <c r="A86" s="104"/>
      <c r="B86" s="22"/>
      <c r="C86" s="22"/>
      <c r="D86" s="22"/>
      <c r="E86" s="22"/>
      <c r="F86" s="22"/>
      <c r="G86" s="22"/>
      <c r="H86" s="22"/>
      <c r="I86" s="22"/>
    </row>
    <row r="87" spans="1:9" ht="18.75" customHeight="1" x14ac:dyDescent="0.25">
      <c r="A87" s="104"/>
      <c r="B87" s="22"/>
      <c r="C87" s="22"/>
      <c r="D87" s="22"/>
      <c r="E87" s="22"/>
      <c r="F87" s="22"/>
      <c r="G87" s="22"/>
      <c r="H87" s="22"/>
      <c r="I87" s="22"/>
    </row>
    <row r="88" spans="1:9" ht="18.75" customHeight="1" x14ac:dyDescent="0.25">
      <c r="A88" s="104"/>
      <c r="B88" s="22"/>
      <c r="C88" s="22"/>
      <c r="D88" s="22"/>
      <c r="E88" s="22"/>
      <c r="F88" s="22"/>
      <c r="G88" s="22"/>
      <c r="H88" s="22"/>
      <c r="I88" s="22"/>
    </row>
    <row r="89" spans="1:9" ht="18.75" customHeight="1" x14ac:dyDescent="0.25">
      <c r="A89" s="58"/>
      <c r="B89" s="22"/>
      <c r="C89" s="22"/>
      <c r="D89" s="22"/>
      <c r="E89" s="22"/>
      <c r="F89" s="22"/>
      <c r="G89" s="22"/>
      <c r="H89" s="22"/>
      <c r="I89" s="22"/>
    </row>
    <row r="90" spans="1:9" ht="18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</row>
    <row r="91" spans="1:9" ht="18.75" customHeight="1" x14ac:dyDescent="0.25">
      <c r="A91" s="22"/>
      <c r="B91" s="156" t="s">
        <v>134</v>
      </c>
      <c r="C91" s="156"/>
      <c r="D91" s="156"/>
      <c r="E91" s="156"/>
      <c r="F91" s="156"/>
      <c r="G91" s="156"/>
      <c r="H91" s="156"/>
      <c r="I91" s="156"/>
    </row>
    <row r="92" spans="1:9" ht="18.75" customHeight="1" x14ac:dyDescent="0.25">
      <c r="A92" s="22"/>
      <c r="B92" s="58"/>
      <c r="C92" s="58"/>
      <c r="D92" s="58"/>
      <c r="E92" s="58"/>
      <c r="F92" s="58"/>
      <c r="G92" s="58"/>
      <c r="H92" s="58"/>
      <c r="I92" s="58"/>
    </row>
    <row r="93" spans="1:9" ht="18.75" customHeight="1" x14ac:dyDescent="0.25">
      <c r="A93" s="22"/>
      <c r="B93" s="22" t="s">
        <v>112</v>
      </c>
      <c r="C93" s="22"/>
      <c r="D93" s="22"/>
      <c r="E93" s="22"/>
      <c r="F93" s="22"/>
      <c r="G93" s="22"/>
      <c r="H93" s="160">
        <f>'Input &amp; Process'!R24</f>
        <v>630000</v>
      </c>
      <c r="I93" s="161"/>
    </row>
    <row r="94" spans="1:9" ht="18.75" customHeight="1" x14ac:dyDescent="0.25">
      <c r="A94" s="22"/>
      <c r="B94" s="22" t="s">
        <v>113</v>
      </c>
      <c r="C94" s="22"/>
      <c r="D94" s="22"/>
      <c r="E94" s="22"/>
      <c r="F94" s="22"/>
      <c r="G94" s="22"/>
      <c r="H94" s="154">
        <f>'Input &amp; Process'!R25</f>
        <v>214000</v>
      </c>
      <c r="I94" s="155"/>
    </row>
    <row r="95" spans="1:9" ht="18.75" customHeight="1" x14ac:dyDescent="0.25">
      <c r="A95" s="22"/>
      <c r="B95" s="22" t="s">
        <v>114</v>
      </c>
      <c r="C95" s="22"/>
      <c r="D95" s="22"/>
      <c r="E95" s="22"/>
      <c r="F95" s="22"/>
      <c r="G95" s="22"/>
      <c r="H95" s="154">
        <f>'Input &amp; Process'!R26</f>
        <v>416000</v>
      </c>
      <c r="I95" s="155"/>
    </row>
    <row r="96" spans="1:9" ht="18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</row>
    <row r="97" spans="1:9" ht="18.75" customHeight="1" x14ac:dyDescent="0.25">
      <c r="A97" s="22"/>
      <c r="B97" s="64" t="s">
        <v>115</v>
      </c>
      <c r="C97" s="22"/>
      <c r="D97" s="22"/>
      <c r="E97" s="22"/>
      <c r="F97" s="22"/>
      <c r="G97" s="22"/>
      <c r="H97" s="22"/>
      <c r="I97" s="22"/>
    </row>
    <row r="98" spans="1:9" ht="18.75" customHeight="1" x14ac:dyDescent="0.25">
      <c r="A98" s="22"/>
      <c r="B98" s="28" t="s">
        <v>23</v>
      </c>
      <c r="C98" s="22"/>
      <c r="D98" s="22"/>
      <c r="E98" s="22"/>
      <c r="F98" s="22"/>
      <c r="G98" s="76" t="s">
        <v>27</v>
      </c>
      <c r="H98" s="162">
        <f>'Input &amp; Process'!R29</f>
        <v>0.37959999999999999</v>
      </c>
      <c r="I98" s="163"/>
    </row>
    <row r="99" spans="1:9" ht="18.75" customHeight="1" x14ac:dyDescent="0.25">
      <c r="A99" s="22"/>
      <c r="B99" s="28" t="s">
        <v>24</v>
      </c>
      <c r="C99" s="22"/>
      <c r="D99" s="22"/>
      <c r="E99" s="22"/>
      <c r="F99" s="22"/>
      <c r="G99" s="76" t="s">
        <v>28</v>
      </c>
      <c r="H99" s="162">
        <f>'Input &amp; Process'!R30</f>
        <v>0.96</v>
      </c>
      <c r="I99" s="163"/>
    </row>
    <row r="100" spans="1:9" ht="18.75" customHeight="1" x14ac:dyDescent="0.25">
      <c r="A100" s="22"/>
      <c r="B100" s="28" t="s">
        <v>25</v>
      </c>
      <c r="C100" s="22"/>
      <c r="D100" s="22"/>
      <c r="E100" s="22"/>
      <c r="F100" s="22"/>
      <c r="G100" s="76" t="s">
        <v>29</v>
      </c>
      <c r="H100" s="162">
        <f>'Input &amp; Process'!R31</f>
        <v>0.10416</v>
      </c>
      <c r="I100" s="163"/>
    </row>
    <row r="101" spans="1:9" ht="18.75" customHeight="1" x14ac:dyDescent="0.25">
      <c r="A101" s="22"/>
      <c r="B101" s="28" t="s">
        <v>26</v>
      </c>
      <c r="C101" s="22"/>
      <c r="D101" s="22"/>
      <c r="E101" s="22"/>
      <c r="F101" s="22"/>
      <c r="G101" s="76" t="s">
        <v>30</v>
      </c>
      <c r="H101" s="162">
        <f>'Input &amp; Process'!R32</f>
        <v>1.4279999999999999E-2</v>
      </c>
      <c r="I101" s="163"/>
    </row>
    <row r="102" spans="1:9" ht="18.75" customHeight="1" x14ac:dyDescent="0.25">
      <c r="A102" s="22"/>
      <c r="B102" s="64" t="s">
        <v>116</v>
      </c>
      <c r="C102" s="22"/>
      <c r="D102" s="22"/>
      <c r="E102" s="22"/>
      <c r="F102" s="22"/>
      <c r="G102" s="76"/>
      <c r="H102" s="22"/>
      <c r="I102" s="22"/>
    </row>
    <row r="103" spans="1:9" ht="18.75" customHeight="1" x14ac:dyDescent="0.25">
      <c r="A103" s="22"/>
      <c r="B103" s="39" t="s">
        <v>36</v>
      </c>
      <c r="C103" s="22"/>
      <c r="D103" s="22"/>
      <c r="E103" s="22"/>
      <c r="F103" s="22"/>
      <c r="G103" s="76" t="s">
        <v>52</v>
      </c>
      <c r="H103" s="11">
        <f>'Input &amp; Process'!R34</f>
        <v>3.0800000000000001E-2</v>
      </c>
      <c r="I103" s="78" t="s">
        <v>54</v>
      </c>
    </row>
    <row r="104" spans="1:9" ht="18.75" customHeight="1" x14ac:dyDescent="0.25">
      <c r="A104" s="22"/>
      <c r="B104" s="39" t="s">
        <v>40</v>
      </c>
      <c r="C104" s="22"/>
      <c r="D104" s="22"/>
      <c r="E104" s="22"/>
      <c r="F104" s="22"/>
      <c r="G104" s="76" t="s">
        <v>52</v>
      </c>
      <c r="H104" s="11">
        <f>'Input &amp; Process'!R35</f>
        <v>0</v>
      </c>
      <c r="I104" s="78" t="s">
        <v>54</v>
      </c>
    </row>
    <row r="105" spans="1:9" ht="18.75" customHeight="1" x14ac:dyDescent="0.25">
      <c r="A105" s="22"/>
      <c r="B105" s="39" t="s">
        <v>41</v>
      </c>
      <c r="C105" s="22"/>
      <c r="D105" s="22"/>
      <c r="E105" s="22"/>
      <c r="F105" s="22"/>
      <c r="G105" s="76" t="s">
        <v>53</v>
      </c>
      <c r="H105" s="5">
        <f>'Input &amp; Process'!R36</f>
        <v>1</v>
      </c>
      <c r="I105" s="78" t="s">
        <v>121</v>
      </c>
    </row>
    <row r="106" spans="1:9" ht="18.75" customHeight="1" x14ac:dyDescent="0.25">
      <c r="A106" s="22"/>
      <c r="B106" s="39" t="s">
        <v>45</v>
      </c>
      <c r="C106" s="22"/>
      <c r="D106" s="22"/>
      <c r="E106" s="22"/>
      <c r="F106" s="22"/>
      <c r="G106" s="76" t="s">
        <v>119</v>
      </c>
      <c r="H106" s="11">
        <f>'Input &amp; Process'!R37</f>
        <v>0</v>
      </c>
      <c r="I106" s="78" t="s">
        <v>49</v>
      </c>
    </row>
    <row r="107" spans="1:9" ht="18.75" customHeight="1" x14ac:dyDescent="0.25">
      <c r="A107" s="22"/>
      <c r="B107" s="39" t="s">
        <v>43</v>
      </c>
      <c r="C107" s="22"/>
      <c r="D107" s="22"/>
      <c r="E107" s="22"/>
      <c r="F107" s="22"/>
      <c r="G107" s="76" t="s">
        <v>53</v>
      </c>
      <c r="H107" s="5">
        <f>'Input &amp; Process'!R38</f>
        <v>2</v>
      </c>
      <c r="I107" s="78" t="s">
        <v>66</v>
      </c>
    </row>
    <row r="108" spans="1:9" ht="18.75" customHeight="1" x14ac:dyDescent="0.25">
      <c r="A108" s="22"/>
      <c r="B108" s="39" t="s">
        <v>39</v>
      </c>
      <c r="C108" s="22"/>
      <c r="D108" s="22"/>
      <c r="E108" s="22"/>
      <c r="F108" s="22"/>
      <c r="G108" s="76" t="s">
        <v>145</v>
      </c>
      <c r="H108" s="12">
        <f>'Input &amp; Process'!R39</f>
        <v>2.7999999999999997E-2</v>
      </c>
      <c r="I108" s="78" t="s">
        <v>122</v>
      </c>
    </row>
    <row r="109" spans="1:9" ht="18.75" customHeight="1" x14ac:dyDescent="0.25">
      <c r="A109" s="22"/>
      <c r="B109" s="39" t="s">
        <v>37</v>
      </c>
      <c r="C109" s="22"/>
      <c r="D109" s="22"/>
      <c r="E109" s="22"/>
      <c r="F109" s="22"/>
      <c r="G109" s="76" t="s">
        <v>145</v>
      </c>
      <c r="H109" s="12">
        <f>'Input &amp; Process'!R40</f>
        <v>3.4999999999999996E-2</v>
      </c>
      <c r="I109" s="78" t="s">
        <v>122</v>
      </c>
    </row>
    <row r="110" spans="1:9" ht="18.75" customHeight="1" x14ac:dyDescent="0.25">
      <c r="A110" s="22"/>
      <c r="B110" s="39" t="s">
        <v>95</v>
      </c>
      <c r="C110" s="22"/>
      <c r="D110" s="22"/>
      <c r="E110" s="22"/>
      <c r="F110" s="22"/>
      <c r="G110" s="76" t="s">
        <v>146</v>
      </c>
      <c r="H110" s="11">
        <f>'Input &amp; Process'!R41</f>
        <v>0.14400000000000002</v>
      </c>
      <c r="I110" s="78" t="s">
        <v>123</v>
      </c>
    </row>
    <row r="111" spans="1:9" ht="18.75" customHeight="1" x14ac:dyDescent="0.25">
      <c r="A111" s="22"/>
      <c r="B111" s="39" t="s">
        <v>100</v>
      </c>
      <c r="C111" s="22"/>
      <c r="D111" s="22"/>
      <c r="E111" s="22"/>
      <c r="F111" s="22"/>
      <c r="G111" s="76" t="s">
        <v>146</v>
      </c>
      <c r="H111" s="11">
        <f>'Input &amp; Process'!R42</f>
        <v>0.35712000000000005</v>
      </c>
      <c r="I111" s="78" t="s">
        <v>123</v>
      </c>
    </row>
    <row r="112" spans="1:9" ht="18.75" customHeight="1" x14ac:dyDescent="0.25">
      <c r="A112" s="22"/>
      <c r="B112" s="39" t="s">
        <v>98</v>
      </c>
      <c r="C112" s="22"/>
      <c r="D112" s="22"/>
      <c r="E112" s="22"/>
      <c r="F112" s="22"/>
      <c r="G112" s="76" t="s">
        <v>120</v>
      </c>
      <c r="H112" s="11">
        <f>'Input &amp; Process'!R43</f>
        <v>2</v>
      </c>
      <c r="I112" s="78" t="s">
        <v>124</v>
      </c>
    </row>
    <row r="113" spans="1:9" ht="18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</row>
    <row r="114" spans="1:9" ht="18.75" customHeight="1" x14ac:dyDescent="0.25">
      <c r="A114" s="22"/>
      <c r="B114" s="64" t="s">
        <v>136</v>
      </c>
      <c r="C114" s="22"/>
      <c r="D114" s="22"/>
      <c r="E114" s="22"/>
      <c r="F114" s="22"/>
      <c r="G114" s="22"/>
      <c r="H114" s="22"/>
      <c r="I114" s="22"/>
    </row>
    <row r="115" spans="1:9" ht="18.75" customHeight="1" x14ac:dyDescent="0.25">
      <c r="A115" s="22"/>
      <c r="B115" s="34" t="s">
        <v>137</v>
      </c>
      <c r="C115" s="22"/>
      <c r="D115" s="22"/>
      <c r="E115" s="22"/>
      <c r="F115" s="22"/>
      <c r="G115" s="22"/>
      <c r="H115" s="154">
        <f>'Input &amp; Process'!R46</f>
        <v>0</v>
      </c>
      <c r="I115" s="155"/>
    </row>
    <row r="116" spans="1:9" ht="18.75" customHeight="1" x14ac:dyDescent="0.25">
      <c r="A116" s="22"/>
      <c r="B116" s="34" t="s">
        <v>138</v>
      </c>
      <c r="C116" s="22"/>
      <c r="D116" s="22"/>
      <c r="E116" s="22"/>
      <c r="F116" s="22"/>
      <c r="G116" s="22"/>
      <c r="H116" s="154">
        <f>'Input &amp; Process'!R47</f>
        <v>370000</v>
      </c>
      <c r="I116" s="155"/>
    </row>
    <row r="117" spans="1:9" ht="18.75" customHeight="1" x14ac:dyDescent="0.25">
      <c r="A117" s="22"/>
      <c r="B117" s="34" t="s">
        <v>140</v>
      </c>
      <c r="C117" s="22"/>
      <c r="D117" s="22"/>
      <c r="E117" s="22"/>
      <c r="F117" s="22"/>
      <c r="G117" s="22"/>
      <c r="H117" s="154">
        <f>'Input &amp; Process'!R48</f>
        <v>70000</v>
      </c>
      <c r="I117" s="155"/>
    </row>
    <row r="118" spans="1:9" ht="18.75" customHeight="1" x14ac:dyDescent="0.25">
      <c r="A118" s="22"/>
      <c r="B118" s="34" t="s">
        <v>142</v>
      </c>
      <c r="C118" s="22"/>
      <c r="D118" s="22"/>
      <c r="E118" s="22"/>
      <c r="F118" s="22"/>
      <c r="G118" s="22"/>
      <c r="H118" s="154">
        <f>'Input &amp; Process'!R49</f>
        <v>110000</v>
      </c>
      <c r="I118" s="155"/>
    </row>
    <row r="119" spans="1:9" ht="18.75" customHeight="1" x14ac:dyDescent="0.25">
      <c r="A119" s="22"/>
      <c r="B119" s="34" t="s">
        <v>143</v>
      </c>
      <c r="C119" s="22"/>
      <c r="D119" s="22"/>
      <c r="E119" s="22"/>
      <c r="F119" s="22"/>
      <c r="G119" s="22"/>
      <c r="H119" s="154">
        <f>'Input &amp; Process'!R50</f>
        <v>0</v>
      </c>
      <c r="I119" s="155"/>
    </row>
    <row r="120" spans="1:9" ht="18.75" customHeight="1" x14ac:dyDescent="0.25">
      <c r="A120" s="22"/>
      <c r="B120" s="34" t="s">
        <v>144</v>
      </c>
      <c r="C120" s="22"/>
      <c r="D120" s="22"/>
      <c r="E120" s="22"/>
      <c r="F120" s="22"/>
      <c r="G120" s="22"/>
      <c r="H120" s="154">
        <f>'Input &amp; Process'!R51</f>
        <v>80000</v>
      </c>
      <c r="I120" s="155"/>
    </row>
    <row r="121" spans="1:9" ht="18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</row>
    <row r="123" spans="1:9" ht="18.75" customHeight="1" x14ac:dyDescent="0.25">
      <c r="A123" s="97" t="s">
        <v>65</v>
      </c>
      <c r="B123" s="66" t="s">
        <v>48</v>
      </c>
      <c r="C123" s="67"/>
      <c r="D123" s="67"/>
      <c r="E123" s="67"/>
      <c r="F123" s="67"/>
      <c r="G123" s="68"/>
      <c r="H123" s="67"/>
      <c r="I123" s="96"/>
    </row>
    <row r="124" spans="1:9" ht="18.75" customHeight="1" x14ac:dyDescent="0.25">
      <c r="A124" s="98" t="s">
        <v>68</v>
      </c>
      <c r="B124" s="30" t="s">
        <v>57</v>
      </c>
      <c r="C124" s="31"/>
      <c r="D124" s="31"/>
      <c r="E124" s="31"/>
      <c r="F124" s="31"/>
      <c r="G124" s="32"/>
      <c r="H124" s="31"/>
      <c r="I124" s="31"/>
    </row>
    <row r="125" spans="1:9" ht="18.75" customHeight="1" x14ac:dyDescent="0.25">
      <c r="A125" s="38"/>
      <c r="B125" s="34" t="s">
        <v>51</v>
      </c>
      <c r="C125" s="22"/>
      <c r="D125" s="22"/>
      <c r="E125" s="22"/>
      <c r="F125" s="22"/>
      <c r="G125" s="35" t="s">
        <v>53</v>
      </c>
      <c r="H125" s="15">
        <f>'Input &amp; Process'!H64</f>
        <v>1</v>
      </c>
      <c r="I125" s="34" t="s">
        <v>66</v>
      </c>
    </row>
    <row r="126" spans="1:9" ht="18.75" customHeight="1" x14ac:dyDescent="0.25">
      <c r="A126" s="38"/>
      <c r="B126" s="34" t="s">
        <v>50</v>
      </c>
      <c r="C126" s="22"/>
      <c r="D126" s="22"/>
      <c r="E126" s="22"/>
      <c r="F126" s="22"/>
      <c r="G126" s="35" t="s">
        <v>67</v>
      </c>
      <c r="H126" s="13">
        <f>'Input &amp; Process'!H65</f>
        <v>0</v>
      </c>
      <c r="I126" s="34" t="s">
        <v>49</v>
      </c>
    </row>
    <row r="127" spans="1:9" ht="18.75" customHeight="1" x14ac:dyDescent="0.25">
      <c r="A127" s="38"/>
      <c r="B127" s="34" t="s">
        <v>55</v>
      </c>
      <c r="C127" s="22"/>
      <c r="D127" s="22"/>
      <c r="E127" s="22"/>
      <c r="F127" s="22"/>
      <c r="G127" s="35" t="s">
        <v>56</v>
      </c>
      <c r="H127" s="11">
        <f>'Input &amp; Process'!H66</f>
        <v>0</v>
      </c>
      <c r="I127" s="34" t="s">
        <v>49</v>
      </c>
    </row>
    <row r="128" spans="1:9" ht="18.75" customHeight="1" x14ac:dyDescent="0.25">
      <c r="A128" s="38"/>
      <c r="B128" s="34" t="s">
        <v>92</v>
      </c>
      <c r="C128" s="22"/>
      <c r="D128" s="22"/>
      <c r="E128" s="22"/>
      <c r="F128" s="22"/>
      <c r="G128" s="35" t="s">
        <v>93</v>
      </c>
      <c r="H128" s="11">
        <f>'Input &amp; Process'!H67</f>
        <v>0</v>
      </c>
      <c r="I128" s="34" t="s">
        <v>49</v>
      </c>
    </row>
    <row r="129" spans="1:9" ht="18.75" customHeight="1" x14ac:dyDescent="0.25">
      <c r="A129" s="38"/>
      <c r="B129" s="34" t="s">
        <v>51</v>
      </c>
      <c r="C129" s="22"/>
      <c r="D129" s="22"/>
      <c r="E129" s="22"/>
      <c r="F129" s="22"/>
      <c r="G129" s="35" t="s">
        <v>52</v>
      </c>
      <c r="H129" s="12">
        <f>'Input &amp; Process'!H68</f>
        <v>0</v>
      </c>
      <c r="I129" s="34" t="s">
        <v>54</v>
      </c>
    </row>
    <row r="130" spans="1:9" ht="18.75" customHeight="1" x14ac:dyDescent="0.25">
      <c r="A130" s="38"/>
      <c r="B130" s="34"/>
      <c r="C130" s="22"/>
      <c r="D130" s="22"/>
      <c r="E130" s="22"/>
      <c r="F130" s="22"/>
      <c r="G130" s="35"/>
      <c r="H130" s="22"/>
      <c r="I130" s="22"/>
    </row>
    <row r="131" spans="1:9" ht="18.75" customHeight="1" x14ac:dyDescent="0.25">
      <c r="A131" s="98" t="s">
        <v>86</v>
      </c>
      <c r="B131" s="30" t="s">
        <v>58</v>
      </c>
      <c r="C131" s="31"/>
      <c r="D131" s="31"/>
      <c r="E131" s="31"/>
      <c r="F131" s="31"/>
      <c r="G131" s="32"/>
      <c r="H131" s="31"/>
      <c r="I131" s="31"/>
    </row>
    <row r="132" spans="1:9" ht="18.75" customHeight="1" x14ac:dyDescent="0.25">
      <c r="A132" s="38"/>
      <c r="B132" s="34" t="s">
        <v>59</v>
      </c>
      <c r="C132" s="22"/>
      <c r="D132" s="22"/>
      <c r="E132" s="22"/>
      <c r="F132" s="22"/>
      <c r="G132" s="35" t="s">
        <v>9</v>
      </c>
      <c r="H132" s="5">
        <f>'Input &amp; Process'!H71</f>
        <v>600</v>
      </c>
      <c r="I132" s="34" t="s">
        <v>12</v>
      </c>
    </row>
    <row r="133" spans="1:9" ht="18.75" customHeight="1" x14ac:dyDescent="0.25">
      <c r="A133" s="38"/>
      <c r="B133" s="34" t="s">
        <v>60</v>
      </c>
      <c r="C133" s="22"/>
      <c r="D133" s="22"/>
      <c r="E133" s="22"/>
      <c r="F133" s="22"/>
      <c r="G133" s="35" t="s">
        <v>10</v>
      </c>
      <c r="H133" s="5">
        <f>'Input &amp; Process'!H72</f>
        <v>800</v>
      </c>
      <c r="I133" s="34" t="s">
        <v>12</v>
      </c>
    </row>
    <row r="134" spans="1:9" ht="18.75" customHeight="1" x14ac:dyDescent="0.25">
      <c r="A134" s="38"/>
      <c r="B134" s="34"/>
      <c r="C134" s="22"/>
      <c r="D134" s="22"/>
      <c r="E134" s="22"/>
      <c r="F134" s="22"/>
      <c r="G134" s="35"/>
      <c r="H134" s="23"/>
      <c r="I134" s="34"/>
    </row>
    <row r="135" spans="1:9" ht="18.75" customHeight="1" x14ac:dyDescent="0.25">
      <c r="A135" s="127"/>
      <c r="B135" s="89" t="s">
        <v>108</v>
      </c>
      <c r="C135" s="89"/>
      <c r="D135" s="89"/>
      <c r="E135" s="24" t="s">
        <v>13</v>
      </c>
      <c r="F135" s="24" t="s">
        <v>14</v>
      </c>
      <c r="G135" s="24" t="s">
        <v>15</v>
      </c>
      <c r="H135" s="24"/>
      <c r="I135" s="105"/>
    </row>
    <row r="136" spans="1:9" ht="18.75" customHeight="1" x14ac:dyDescent="0.25">
      <c r="A136" s="127"/>
      <c r="B136" s="47" t="s">
        <v>103</v>
      </c>
      <c r="C136" s="18"/>
      <c r="D136" s="18"/>
      <c r="E136" s="5">
        <f>'Input &amp; Process'!E75</f>
        <v>14000</v>
      </c>
      <c r="F136" s="5">
        <f>'Input &amp; Process'!F75</f>
        <v>14000</v>
      </c>
      <c r="G136" s="5">
        <f>'Input &amp; Process'!G75</f>
        <v>14000</v>
      </c>
      <c r="H136" s="5"/>
      <c r="I136" s="78" t="s">
        <v>20</v>
      </c>
    </row>
    <row r="137" spans="1:9" ht="18.75" customHeight="1" x14ac:dyDescent="0.25">
      <c r="A137" s="127"/>
      <c r="B137" s="47" t="s">
        <v>104</v>
      </c>
      <c r="C137" s="18"/>
      <c r="D137" s="18"/>
      <c r="E137" s="5">
        <f>'Input &amp; Process'!E76</f>
        <v>480</v>
      </c>
      <c r="F137" s="5">
        <f>'Input &amp; Process'!F76</f>
        <v>480</v>
      </c>
      <c r="G137" s="5">
        <f>'Input &amp; Process'!G76</f>
        <v>480</v>
      </c>
      <c r="H137" s="5"/>
      <c r="I137" s="78" t="s">
        <v>12</v>
      </c>
    </row>
    <row r="138" spans="1:9" ht="18.75" customHeight="1" x14ac:dyDescent="0.25">
      <c r="A138" s="127"/>
      <c r="B138" s="47" t="s">
        <v>105</v>
      </c>
      <c r="C138" s="18"/>
      <c r="D138" s="18"/>
      <c r="E138" s="15">
        <f>'Input &amp; Process'!E77</f>
        <v>800</v>
      </c>
      <c r="F138" s="15">
        <f>'Input &amp; Process'!F77</f>
        <v>400</v>
      </c>
      <c r="G138" s="15">
        <f>'Input &amp; Process'!G77</f>
        <v>800</v>
      </c>
      <c r="H138" s="5"/>
      <c r="I138" s="78" t="s">
        <v>12</v>
      </c>
    </row>
    <row r="139" spans="1:9" ht="18.75" customHeight="1" x14ac:dyDescent="0.25">
      <c r="A139" s="127"/>
      <c r="B139" s="47" t="s">
        <v>106</v>
      </c>
      <c r="C139" s="18"/>
      <c r="D139" s="25"/>
      <c r="E139" s="12">
        <f>'Input &amp; Process'!E78</f>
        <v>1.12E-2</v>
      </c>
      <c r="F139" s="12">
        <f>'Input &amp; Process'!F78</f>
        <v>5.5999999999999999E-3</v>
      </c>
      <c r="G139" s="12">
        <f>'Input &amp; Process'!G78</f>
        <v>1.12E-2</v>
      </c>
      <c r="H139" s="12"/>
      <c r="I139" s="34" t="s">
        <v>54</v>
      </c>
    </row>
    <row r="140" spans="1:9" ht="18.75" customHeight="1" x14ac:dyDescent="0.25">
      <c r="A140" s="127"/>
      <c r="B140" s="47" t="s">
        <v>107</v>
      </c>
      <c r="C140" s="18"/>
      <c r="D140" s="25"/>
      <c r="E140" s="12">
        <f>'Input &amp; Process'!E79</f>
        <v>0.38400000000000001</v>
      </c>
      <c r="F140" s="12">
        <f>'Input &amp; Process'!F79</f>
        <v>0.192</v>
      </c>
      <c r="G140" s="12">
        <f>'Input &amp; Process'!G79</f>
        <v>0.38400000000000001</v>
      </c>
      <c r="H140" s="12"/>
      <c r="I140" s="34" t="s">
        <v>49</v>
      </c>
    </row>
    <row r="141" spans="1:9" ht="18.75" customHeight="1" x14ac:dyDescent="0.25">
      <c r="A141" s="38"/>
      <c r="B141" s="34" t="s">
        <v>61</v>
      </c>
      <c r="C141" s="22"/>
      <c r="D141" s="22"/>
      <c r="E141" s="22"/>
      <c r="F141" s="22"/>
      <c r="G141" s="35" t="s">
        <v>168</v>
      </c>
      <c r="H141" s="14">
        <f>'Input &amp; Process'!H80</f>
        <v>2.7999999999999997E-2</v>
      </c>
      <c r="I141" s="34" t="s">
        <v>54</v>
      </c>
    </row>
    <row r="142" spans="1:9" ht="18.75" customHeight="1" x14ac:dyDescent="0.25">
      <c r="A142" s="38"/>
      <c r="B142" s="34" t="s">
        <v>109</v>
      </c>
      <c r="C142" s="22"/>
      <c r="D142" s="22"/>
      <c r="E142" s="22"/>
      <c r="F142" s="22"/>
      <c r="G142" s="35" t="s">
        <v>169</v>
      </c>
      <c r="H142" s="14">
        <f>'Input &amp; Process'!H81</f>
        <v>0.96000000000000008</v>
      </c>
      <c r="I142" s="34" t="s">
        <v>49</v>
      </c>
    </row>
    <row r="143" spans="1:9" ht="18.75" customHeight="1" x14ac:dyDescent="0.25">
      <c r="A143" s="38"/>
      <c r="B143" s="34" t="s">
        <v>55</v>
      </c>
      <c r="C143" s="22"/>
      <c r="D143" s="22"/>
      <c r="E143" s="22"/>
      <c r="F143" s="22"/>
      <c r="G143" s="35" t="s">
        <v>56</v>
      </c>
      <c r="H143" s="11">
        <f>'Input &amp; Process'!H82</f>
        <v>0.48</v>
      </c>
      <c r="I143" s="34" t="s">
        <v>49</v>
      </c>
    </row>
    <row r="144" spans="1:9" ht="18.75" customHeight="1" x14ac:dyDescent="0.25">
      <c r="A144" s="38"/>
      <c r="B144" s="34"/>
      <c r="C144" s="22"/>
      <c r="D144" s="22"/>
      <c r="E144" s="22"/>
      <c r="F144" s="22"/>
      <c r="G144" s="35"/>
      <c r="H144" s="22"/>
      <c r="I144" s="22"/>
    </row>
    <row r="145" spans="1:9" ht="18.75" customHeight="1" x14ac:dyDescent="0.25">
      <c r="A145" s="38"/>
      <c r="B145" s="34"/>
      <c r="C145" s="22"/>
      <c r="D145" s="22"/>
      <c r="E145" s="22"/>
      <c r="F145" s="22"/>
      <c r="G145" s="35"/>
      <c r="H145" s="22"/>
      <c r="I145" s="22"/>
    </row>
    <row r="146" spans="1:9" ht="18.75" customHeight="1" x14ac:dyDescent="0.25">
      <c r="A146" s="38"/>
      <c r="B146" s="34"/>
      <c r="C146" s="22"/>
      <c r="D146" s="22"/>
      <c r="E146" s="22"/>
      <c r="F146" s="22"/>
      <c r="G146" s="35"/>
      <c r="H146" s="22"/>
      <c r="I146" s="22"/>
    </row>
    <row r="147" spans="1:9" ht="18.75" customHeight="1" x14ac:dyDescent="0.25">
      <c r="A147" s="97" t="s">
        <v>125</v>
      </c>
      <c r="B147" s="66" t="s">
        <v>70</v>
      </c>
      <c r="C147" s="67"/>
      <c r="D147" s="67"/>
      <c r="E147" s="67"/>
      <c r="F147" s="67"/>
      <c r="G147" s="68"/>
      <c r="H147" s="67"/>
      <c r="I147" s="96"/>
    </row>
    <row r="148" spans="1:9" ht="18.75" customHeight="1" x14ac:dyDescent="0.25">
      <c r="A148" s="98" t="s">
        <v>126</v>
      </c>
      <c r="B148" s="30" t="s">
        <v>69</v>
      </c>
      <c r="C148" s="31"/>
      <c r="D148" s="31"/>
      <c r="E148" s="31"/>
      <c r="F148" s="31"/>
      <c r="G148" s="32"/>
      <c r="H148" s="31"/>
      <c r="I148" s="31"/>
    </row>
    <row r="149" spans="1:9" ht="18.75" customHeight="1" x14ac:dyDescent="0.25">
      <c r="A149" s="107"/>
      <c r="B149" s="150" t="s">
        <v>71</v>
      </c>
      <c r="C149" s="150"/>
      <c r="D149" s="77" t="s">
        <v>75</v>
      </c>
      <c r="E149" s="150" t="s">
        <v>72</v>
      </c>
      <c r="F149" s="150"/>
      <c r="G149" s="150" t="s">
        <v>73</v>
      </c>
      <c r="H149" s="150"/>
      <c r="I149" s="106"/>
    </row>
    <row r="150" spans="1:9" ht="18.75" customHeight="1" x14ac:dyDescent="0.25">
      <c r="A150" s="38"/>
      <c r="B150" s="108" t="s">
        <v>74</v>
      </c>
      <c r="C150" s="17"/>
      <c r="D150" s="17"/>
      <c r="E150" s="144"/>
      <c r="F150" s="144"/>
      <c r="G150" s="144"/>
      <c r="H150" s="144"/>
      <c r="I150" s="22"/>
    </row>
    <row r="151" spans="1:9" ht="18.75" customHeight="1" x14ac:dyDescent="0.25">
      <c r="A151" s="38"/>
      <c r="B151" s="174" t="s">
        <v>82</v>
      </c>
      <c r="C151" s="142"/>
      <c r="D151" s="11">
        <f>'Input &amp; Process'!D88</f>
        <v>0.8</v>
      </c>
      <c r="E151" s="143">
        <f>'Input &amp; Process'!E88</f>
        <v>95000</v>
      </c>
      <c r="F151" s="144">
        <f>'Input &amp; Process'!F88</f>
        <v>0</v>
      </c>
      <c r="G151" s="145">
        <f>'Input &amp; Process'!G88</f>
        <v>76000</v>
      </c>
      <c r="H151" s="145">
        <f>'Input &amp; Process'!H88</f>
        <v>0</v>
      </c>
      <c r="I151" s="22"/>
    </row>
    <row r="152" spans="1:9" ht="18.75" customHeight="1" x14ac:dyDescent="0.25">
      <c r="A152" s="38"/>
      <c r="B152" s="174" t="s">
        <v>83</v>
      </c>
      <c r="C152" s="142"/>
      <c r="D152" s="11">
        <f>'Input &amp; Process'!D89</f>
        <v>2.4</v>
      </c>
      <c r="E152" s="143">
        <f>'Input &amp; Process'!E89</f>
        <v>110000</v>
      </c>
      <c r="F152" s="144">
        <f>'Input &amp; Process'!F89</f>
        <v>0</v>
      </c>
      <c r="G152" s="145">
        <f>'Input &amp; Process'!G89</f>
        <v>264000</v>
      </c>
      <c r="H152" s="145">
        <f>'Input &amp; Process'!H89</f>
        <v>0</v>
      </c>
      <c r="I152" s="22"/>
    </row>
    <row r="153" spans="1:9" ht="18.75" customHeight="1" x14ac:dyDescent="0.25">
      <c r="A153" s="38"/>
      <c r="B153" s="174" t="s">
        <v>84</v>
      </c>
      <c r="C153" s="142"/>
      <c r="D153" s="11">
        <f>'Input &amp; Process'!D90</f>
        <v>0.24</v>
      </c>
      <c r="E153" s="143">
        <f>'Input &amp; Process'!E90</f>
        <v>115000</v>
      </c>
      <c r="F153" s="144">
        <f>'Input &amp; Process'!F90</f>
        <v>0</v>
      </c>
      <c r="G153" s="145">
        <f>'Input &amp; Process'!G90</f>
        <v>27600</v>
      </c>
      <c r="H153" s="145">
        <f>'Input &amp; Process'!H90</f>
        <v>0</v>
      </c>
      <c r="I153" s="22"/>
    </row>
    <row r="154" spans="1:9" ht="18.75" customHeight="1" x14ac:dyDescent="0.25">
      <c r="A154" s="38"/>
      <c r="B154" s="174" t="s">
        <v>85</v>
      </c>
      <c r="C154" s="142"/>
      <c r="D154" s="11">
        <f>'Input &amp; Process'!D91</f>
        <v>7.4999999999999997E-2</v>
      </c>
      <c r="E154" s="143">
        <f>'Input &amp; Process'!E91</f>
        <v>140000</v>
      </c>
      <c r="F154" s="144">
        <f>'Input &amp; Process'!F91</f>
        <v>0</v>
      </c>
      <c r="G154" s="145">
        <f>'Input &amp; Process'!G91</f>
        <v>10500</v>
      </c>
      <c r="H154" s="145">
        <f>'Input &amp; Process'!H91</f>
        <v>0</v>
      </c>
      <c r="I154" s="22"/>
    </row>
    <row r="155" spans="1:9" ht="18.75" customHeight="1" x14ac:dyDescent="0.25">
      <c r="A155" s="38"/>
      <c r="B155" s="147" t="s">
        <v>76</v>
      </c>
      <c r="C155" s="147"/>
      <c r="D155" s="147"/>
      <c r="E155" s="147"/>
      <c r="F155" s="147"/>
      <c r="G155" s="148">
        <f>'Input &amp; Process'!G92</f>
        <v>378100</v>
      </c>
      <c r="H155" s="148">
        <f>'Input &amp; Process'!H92</f>
        <v>0</v>
      </c>
      <c r="I155" s="22"/>
    </row>
    <row r="156" spans="1:9" ht="18.75" customHeight="1" x14ac:dyDescent="0.25">
      <c r="A156" s="38"/>
      <c r="B156" s="95"/>
      <c r="C156" s="18"/>
      <c r="D156" s="18"/>
      <c r="E156" s="18"/>
      <c r="F156" s="18"/>
      <c r="G156" s="19"/>
      <c r="H156" s="20"/>
      <c r="I156" s="22"/>
    </row>
    <row r="157" spans="1:9" ht="18.75" customHeight="1" x14ac:dyDescent="0.25">
      <c r="A157" s="38"/>
      <c r="B157" s="108" t="s">
        <v>77</v>
      </c>
      <c r="C157" s="17"/>
      <c r="D157" s="17"/>
      <c r="E157" s="144"/>
      <c r="F157" s="144"/>
      <c r="G157" s="145"/>
      <c r="H157" s="145"/>
      <c r="I157" s="22"/>
    </row>
    <row r="158" spans="1:9" ht="18.75" customHeight="1" x14ac:dyDescent="0.25">
      <c r="A158" s="38"/>
      <c r="B158" s="174" t="s">
        <v>79</v>
      </c>
      <c r="C158" s="142"/>
      <c r="D158" s="11">
        <f>'Input &amp; Process'!D95</f>
        <v>0.03</v>
      </c>
      <c r="E158" s="143">
        <f>'Input &amp; Process'!E95</f>
        <v>7000000</v>
      </c>
      <c r="F158" s="144">
        <f>'Input &amp; Process'!F95</f>
        <v>0</v>
      </c>
      <c r="G158" s="145">
        <f>'Input &amp; Process'!G95</f>
        <v>210000</v>
      </c>
      <c r="H158" s="145">
        <f>'Input &amp; Process'!H95</f>
        <v>0</v>
      </c>
      <c r="I158" s="22"/>
    </row>
    <row r="159" spans="1:9" ht="18.75" customHeight="1" x14ac:dyDescent="0.25">
      <c r="A159" s="38"/>
      <c r="B159" s="174" t="s">
        <v>80</v>
      </c>
      <c r="C159" s="142"/>
      <c r="D159" s="11">
        <f>'Input &amp; Process'!D96</f>
        <v>1</v>
      </c>
      <c r="E159" s="143">
        <f>'Input &amp; Process'!E96</f>
        <v>165000</v>
      </c>
      <c r="F159" s="144">
        <f>'Input &amp; Process'!F96</f>
        <v>0</v>
      </c>
      <c r="G159" s="145">
        <f>'Input &amp; Process'!G96</f>
        <v>165000</v>
      </c>
      <c r="H159" s="145">
        <f>'Input &amp; Process'!H96</f>
        <v>0</v>
      </c>
      <c r="I159" s="22"/>
    </row>
    <row r="160" spans="1:9" ht="18.75" customHeight="1" x14ac:dyDescent="0.25">
      <c r="A160" s="38"/>
      <c r="B160" s="174" t="s">
        <v>78</v>
      </c>
      <c r="C160" s="142"/>
      <c r="D160" s="11">
        <f>'Input &amp; Process'!D97</f>
        <v>0.3</v>
      </c>
      <c r="E160" s="143">
        <f>'Input &amp; Process'!E97</f>
        <v>15000</v>
      </c>
      <c r="F160" s="144">
        <f>'Input &amp; Process'!F97</f>
        <v>0</v>
      </c>
      <c r="G160" s="145">
        <f>'Input &amp; Process'!G97</f>
        <v>4500</v>
      </c>
      <c r="H160" s="145">
        <f>'Input &amp; Process'!H97</f>
        <v>0</v>
      </c>
      <c r="I160" s="22"/>
    </row>
    <row r="161" spans="1:9" ht="18.75" customHeight="1" x14ac:dyDescent="0.25">
      <c r="A161" s="38"/>
      <c r="B161" s="174"/>
      <c r="C161" s="142"/>
      <c r="D161" s="11"/>
      <c r="E161" s="143"/>
      <c r="F161" s="144"/>
      <c r="G161" s="145"/>
      <c r="H161" s="145"/>
      <c r="I161" s="22"/>
    </row>
    <row r="162" spans="1:9" ht="18.75" customHeight="1" x14ac:dyDescent="0.25">
      <c r="A162" s="38"/>
      <c r="B162" s="147" t="s">
        <v>185</v>
      </c>
      <c r="C162" s="147"/>
      <c r="D162" s="147"/>
      <c r="E162" s="147"/>
      <c r="F162" s="147"/>
      <c r="G162" s="148">
        <f>'Input &amp; Process'!G99</f>
        <v>379500</v>
      </c>
      <c r="H162" s="148">
        <f>'Input &amp; Process'!H99</f>
        <v>0</v>
      </c>
      <c r="I162" s="22"/>
    </row>
    <row r="163" spans="1:9" ht="18.75" customHeight="1" x14ac:dyDescent="0.25">
      <c r="A163" s="38"/>
      <c r="B163" s="134"/>
      <c r="C163" s="18"/>
      <c r="D163" s="18"/>
      <c r="E163" s="18"/>
      <c r="F163" s="18"/>
      <c r="G163" s="19"/>
      <c r="H163" s="20"/>
      <c r="I163" s="22"/>
    </row>
    <row r="164" spans="1:9" ht="37.5" customHeight="1" x14ac:dyDescent="0.25">
      <c r="A164" s="38"/>
      <c r="B164" s="136" t="s">
        <v>81</v>
      </c>
      <c r="C164" s="136"/>
      <c r="D164" s="136"/>
      <c r="E164" s="136"/>
      <c r="F164" s="136"/>
      <c r="G164" s="137">
        <f>'Input &amp; Process'!G101</f>
        <v>904006.20000000007</v>
      </c>
      <c r="H164" s="137">
        <f>'Input &amp; Process'!H101</f>
        <v>0</v>
      </c>
      <c r="I164" s="22"/>
    </row>
    <row r="165" spans="1:9" ht="18.75" customHeight="1" x14ac:dyDescent="0.25">
      <c r="A165" s="38"/>
      <c r="B165" s="139" t="s">
        <v>186</v>
      </c>
      <c r="C165" s="139"/>
      <c r="D165" s="139"/>
      <c r="E165" s="139"/>
      <c r="F165" s="139"/>
      <c r="G165" s="140">
        <f>'Input &amp; Process'!G102</f>
        <v>0</v>
      </c>
      <c r="H165" s="140">
        <f>'Input &amp; Process'!H102</f>
        <v>0</v>
      </c>
      <c r="I165" s="22"/>
    </row>
    <row r="166" spans="1:9" ht="18.75" customHeight="1" x14ac:dyDescent="0.25">
      <c r="A166" s="38"/>
      <c r="B166" s="34"/>
      <c r="C166" s="22"/>
      <c r="D166" s="22"/>
      <c r="E166" s="22"/>
      <c r="F166" s="22"/>
      <c r="G166" s="35"/>
      <c r="H166" s="22"/>
      <c r="I166" s="22"/>
    </row>
    <row r="167" spans="1:9" ht="18.75" customHeight="1" x14ac:dyDescent="0.25">
      <c r="A167" s="98" t="s">
        <v>127</v>
      </c>
      <c r="B167" s="30" t="s">
        <v>87</v>
      </c>
      <c r="C167" s="31"/>
      <c r="D167" s="31"/>
      <c r="E167" s="31"/>
      <c r="F167" s="31"/>
      <c r="G167" s="32"/>
      <c r="H167" s="31"/>
      <c r="I167" s="31"/>
    </row>
    <row r="168" spans="1:9" ht="18.75" customHeight="1" x14ac:dyDescent="0.25">
      <c r="A168" s="107"/>
      <c r="B168" s="150" t="s">
        <v>71</v>
      </c>
      <c r="C168" s="150"/>
      <c r="D168" s="77" t="s">
        <v>75</v>
      </c>
      <c r="E168" s="150" t="s">
        <v>72</v>
      </c>
      <c r="F168" s="150"/>
      <c r="G168" s="150" t="s">
        <v>73</v>
      </c>
      <c r="H168" s="150"/>
      <c r="I168" s="106"/>
    </row>
    <row r="169" spans="1:9" ht="18.75" customHeight="1" x14ac:dyDescent="0.25">
      <c r="A169" s="38"/>
      <c r="B169" s="108" t="s">
        <v>74</v>
      </c>
      <c r="C169" s="17"/>
      <c r="D169" s="17"/>
      <c r="E169" s="144"/>
      <c r="F169" s="144"/>
      <c r="G169" s="144"/>
      <c r="H169" s="144"/>
      <c r="I169" s="22"/>
    </row>
    <row r="170" spans="1:9" ht="18.75" customHeight="1" x14ac:dyDescent="0.25">
      <c r="A170" s="38"/>
      <c r="B170" s="174" t="s">
        <v>82</v>
      </c>
      <c r="C170" s="142"/>
      <c r="D170" s="11">
        <f>'Input &amp; Process'!D107</f>
        <v>7</v>
      </c>
      <c r="E170" s="143">
        <f>'Input &amp; Process'!E107</f>
        <v>95000</v>
      </c>
      <c r="F170" s="144">
        <f>'Input &amp; Process'!F107</f>
        <v>0</v>
      </c>
      <c r="G170" s="145">
        <f>'Input &amp; Process'!G107</f>
        <v>665000</v>
      </c>
      <c r="H170" s="145">
        <f>'Input &amp; Process'!H107</f>
        <v>0</v>
      </c>
      <c r="I170" s="22"/>
    </row>
    <row r="171" spans="1:9" ht="18.75" customHeight="1" x14ac:dyDescent="0.25">
      <c r="A171" s="38"/>
      <c r="B171" s="174" t="s">
        <v>83</v>
      </c>
      <c r="C171" s="142"/>
      <c r="D171" s="11">
        <f>'Input &amp; Process'!D108</f>
        <v>21</v>
      </c>
      <c r="E171" s="143">
        <f>'Input &amp; Process'!E108</f>
        <v>110000</v>
      </c>
      <c r="F171" s="144">
        <f>'Input &amp; Process'!F108</f>
        <v>0</v>
      </c>
      <c r="G171" s="145">
        <f>'Input &amp; Process'!G108</f>
        <v>2310000</v>
      </c>
      <c r="H171" s="145">
        <f>'Input &amp; Process'!H108</f>
        <v>0</v>
      </c>
      <c r="I171" s="22"/>
    </row>
    <row r="172" spans="1:9" ht="18.75" customHeight="1" x14ac:dyDescent="0.25">
      <c r="A172" s="38"/>
      <c r="B172" s="174" t="s">
        <v>84</v>
      </c>
      <c r="C172" s="142"/>
      <c r="D172" s="11">
        <f>'Input &amp; Process'!D109</f>
        <v>2.1</v>
      </c>
      <c r="E172" s="143">
        <f>'Input &amp; Process'!E109</f>
        <v>115000</v>
      </c>
      <c r="F172" s="144">
        <f>'Input &amp; Process'!F109</f>
        <v>0</v>
      </c>
      <c r="G172" s="145">
        <f>'Input &amp; Process'!G109</f>
        <v>241500</v>
      </c>
      <c r="H172" s="145">
        <f>'Input &amp; Process'!H109</f>
        <v>0</v>
      </c>
      <c r="I172" s="22"/>
    </row>
    <row r="173" spans="1:9" ht="18.75" customHeight="1" x14ac:dyDescent="0.25">
      <c r="A173" s="38"/>
      <c r="B173" s="174" t="s">
        <v>85</v>
      </c>
      <c r="C173" s="142"/>
      <c r="D173" s="11">
        <f>'Input &amp; Process'!D110</f>
        <v>0.35</v>
      </c>
      <c r="E173" s="143">
        <f>'Input &amp; Process'!E110</f>
        <v>140000</v>
      </c>
      <c r="F173" s="144">
        <f>'Input &amp; Process'!F110</f>
        <v>0</v>
      </c>
      <c r="G173" s="145">
        <f>'Input &amp; Process'!G110</f>
        <v>49000</v>
      </c>
      <c r="H173" s="145">
        <f>'Input &amp; Process'!H110</f>
        <v>0</v>
      </c>
      <c r="I173" s="22"/>
    </row>
    <row r="174" spans="1:9" ht="18.75" customHeight="1" x14ac:dyDescent="0.25">
      <c r="A174" s="38"/>
      <c r="B174" s="147" t="s">
        <v>76</v>
      </c>
      <c r="C174" s="147"/>
      <c r="D174" s="147"/>
      <c r="E174" s="147"/>
      <c r="F174" s="147"/>
      <c r="G174" s="148">
        <f>'Input &amp; Process'!G111</f>
        <v>3265500</v>
      </c>
      <c r="H174" s="148">
        <f>'Input &amp; Process'!H111</f>
        <v>0</v>
      </c>
      <c r="I174" s="22"/>
    </row>
    <row r="175" spans="1:9" ht="18.75" customHeight="1" x14ac:dyDescent="0.25">
      <c r="A175" s="38"/>
      <c r="B175" s="95"/>
      <c r="C175" s="18"/>
      <c r="D175" s="18"/>
      <c r="E175" s="18"/>
      <c r="F175" s="18"/>
      <c r="G175" s="19"/>
      <c r="H175" s="20"/>
      <c r="I175" s="22"/>
    </row>
    <row r="176" spans="1:9" ht="18.75" customHeight="1" x14ac:dyDescent="0.25">
      <c r="A176" s="38"/>
      <c r="B176" s="108" t="s">
        <v>77</v>
      </c>
      <c r="C176" s="17"/>
      <c r="D176" s="17"/>
      <c r="E176" s="144"/>
      <c r="F176" s="144"/>
      <c r="G176" s="145"/>
      <c r="H176" s="145"/>
      <c r="I176" s="22"/>
    </row>
    <row r="177" spans="1:9" ht="18.75" customHeight="1" x14ac:dyDescent="0.25">
      <c r="A177" s="38"/>
      <c r="B177" s="174" t="s">
        <v>88</v>
      </c>
      <c r="C177" s="142"/>
      <c r="D177" s="11">
        <f>'Input &amp; Process'!D114</f>
        <v>1.1000000000000001</v>
      </c>
      <c r="E177" s="143">
        <f>'Input &amp; Process'!E114</f>
        <v>7000000</v>
      </c>
      <c r="F177" s="144">
        <f>'Input &amp; Process'!F114</f>
        <v>0</v>
      </c>
      <c r="G177" s="145">
        <f>'Input &amp; Process'!G114</f>
        <v>7700000.0000000009</v>
      </c>
      <c r="H177" s="145">
        <f>'Input &amp; Process'!H114</f>
        <v>0</v>
      </c>
      <c r="I177" s="22"/>
    </row>
    <row r="178" spans="1:9" ht="18.75" customHeight="1" x14ac:dyDescent="0.25">
      <c r="A178" s="38"/>
      <c r="B178" s="174" t="s">
        <v>89</v>
      </c>
      <c r="C178" s="142"/>
      <c r="D178" s="11">
        <f>'Input &amp; Process'!D115</f>
        <v>1.25</v>
      </c>
      <c r="E178" s="143">
        <f>'Input &amp; Process'!E115</f>
        <v>25000</v>
      </c>
      <c r="F178" s="144">
        <f>'Input &amp; Process'!F115</f>
        <v>0</v>
      </c>
      <c r="G178" s="145">
        <f>'Input &amp; Process'!G115</f>
        <v>31250</v>
      </c>
      <c r="H178" s="145">
        <f>'Input &amp; Process'!H115</f>
        <v>0</v>
      </c>
      <c r="I178" s="22"/>
    </row>
    <row r="179" spans="1:9" ht="18.75" customHeight="1" x14ac:dyDescent="0.25">
      <c r="A179" s="38"/>
      <c r="B179" s="174" t="s">
        <v>78</v>
      </c>
      <c r="C179" s="142"/>
      <c r="D179" s="11">
        <f>'Input &amp; Process'!D116</f>
        <v>1</v>
      </c>
      <c r="E179" s="143">
        <f>'Input &amp; Process'!E116</f>
        <v>15000</v>
      </c>
      <c r="F179" s="144">
        <f>'Input &amp; Process'!F116</f>
        <v>0</v>
      </c>
      <c r="G179" s="145">
        <f>'Input &amp; Process'!G116</f>
        <v>15000</v>
      </c>
      <c r="H179" s="145">
        <f>'Input &amp; Process'!H116</f>
        <v>0</v>
      </c>
      <c r="I179" s="22"/>
    </row>
    <row r="180" spans="1:9" ht="18.75" customHeight="1" x14ac:dyDescent="0.25">
      <c r="A180" s="38"/>
      <c r="B180" s="174"/>
      <c r="C180" s="142"/>
      <c r="D180" s="11"/>
      <c r="E180" s="143"/>
      <c r="F180" s="144"/>
      <c r="G180" s="145"/>
      <c r="H180" s="145"/>
      <c r="I180" s="22"/>
    </row>
    <row r="181" spans="1:9" ht="18.75" customHeight="1" x14ac:dyDescent="0.25">
      <c r="A181" s="38"/>
      <c r="B181" s="147" t="s">
        <v>185</v>
      </c>
      <c r="C181" s="147"/>
      <c r="D181" s="147"/>
      <c r="E181" s="147"/>
      <c r="F181" s="147"/>
      <c r="G181" s="148">
        <f>'Input &amp; Process'!G118</f>
        <v>7746250.0000000009</v>
      </c>
      <c r="H181" s="148">
        <f>'Input &amp; Process'!H118</f>
        <v>0</v>
      </c>
      <c r="I181" s="22"/>
    </row>
    <row r="182" spans="1:9" ht="18.75" customHeight="1" x14ac:dyDescent="0.25">
      <c r="A182" s="38"/>
      <c r="B182" s="134"/>
      <c r="C182" s="18"/>
      <c r="D182" s="18"/>
      <c r="E182" s="18"/>
      <c r="F182" s="18"/>
      <c r="G182" s="19"/>
      <c r="H182" s="20"/>
      <c r="I182" s="22"/>
    </row>
    <row r="183" spans="1:9" ht="37.5" customHeight="1" x14ac:dyDescent="0.25">
      <c r="A183" s="38"/>
      <c r="B183" s="136" t="s">
        <v>81</v>
      </c>
      <c r="C183" s="136"/>
      <c r="D183" s="136"/>
      <c r="E183" s="136"/>
      <c r="F183" s="136"/>
      <c r="G183" s="137">
        <f>'Input &amp; Process'!G120</f>
        <v>13139770.687500002</v>
      </c>
      <c r="H183" s="137">
        <f>'Input &amp; Process'!H120</f>
        <v>0</v>
      </c>
      <c r="I183" s="22"/>
    </row>
    <row r="184" spans="1:9" ht="18.75" customHeight="1" x14ac:dyDescent="0.25">
      <c r="A184" s="38"/>
      <c r="B184" s="139" t="s">
        <v>187</v>
      </c>
      <c r="C184" s="139"/>
      <c r="D184" s="139"/>
      <c r="E184" s="139"/>
      <c r="F184" s="139"/>
      <c r="G184" s="140">
        <f>'Input &amp; Process'!G121</f>
        <v>370000</v>
      </c>
      <c r="H184" s="140">
        <f>'Input &amp; Process'!H121</f>
        <v>0</v>
      </c>
      <c r="I184" s="22"/>
    </row>
    <row r="185" spans="1:9" ht="18.75" customHeight="1" x14ac:dyDescent="0.25">
      <c r="A185" s="38"/>
      <c r="B185" s="34"/>
      <c r="C185" s="22"/>
      <c r="D185" s="22"/>
      <c r="E185" s="22"/>
      <c r="F185" s="22"/>
      <c r="G185" s="35"/>
      <c r="H185" s="22"/>
      <c r="I185" s="22"/>
    </row>
    <row r="186" spans="1:9" ht="18.75" customHeight="1" x14ac:dyDescent="0.25">
      <c r="A186" s="98" t="s">
        <v>128</v>
      </c>
      <c r="B186" s="30" t="s">
        <v>139</v>
      </c>
      <c r="C186" s="31"/>
      <c r="D186" s="31"/>
      <c r="E186" s="31"/>
      <c r="F186" s="31"/>
      <c r="G186" s="32"/>
      <c r="H186" s="31"/>
      <c r="I186" s="31"/>
    </row>
    <row r="187" spans="1:9" ht="18.75" customHeight="1" x14ac:dyDescent="0.25">
      <c r="A187" s="107"/>
      <c r="B187" s="150" t="s">
        <v>71</v>
      </c>
      <c r="C187" s="150"/>
      <c r="D187" s="77" t="s">
        <v>75</v>
      </c>
      <c r="E187" s="150" t="s">
        <v>72</v>
      </c>
      <c r="F187" s="150"/>
      <c r="G187" s="150" t="s">
        <v>73</v>
      </c>
      <c r="H187" s="150"/>
      <c r="I187" s="106"/>
    </row>
    <row r="188" spans="1:9" ht="18.75" customHeight="1" x14ac:dyDescent="0.25">
      <c r="A188" s="38"/>
      <c r="B188" s="108" t="s">
        <v>74</v>
      </c>
      <c r="C188" s="17"/>
      <c r="D188" s="17"/>
      <c r="E188" s="144"/>
      <c r="F188" s="144"/>
      <c r="G188" s="144"/>
      <c r="H188" s="144"/>
      <c r="I188" s="22"/>
    </row>
    <row r="189" spans="1:9" ht="18.75" customHeight="1" x14ac:dyDescent="0.25">
      <c r="A189" s="38"/>
      <c r="B189" s="174" t="s">
        <v>82</v>
      </c>
      <c r="C189" s="142"/>
      <c r="D189" s="11">
        <f>'Input &amp; Process'!D126</f>
        <v>1.4999999999999999E-2</v>
      </c>
      <c r="E189" s="143">
        <f>'Input &amp; Process'!E126</f>
        <v>95000</v>
      </c>
      <c r="F189" s="144">
        <f>'Input &amp; Process'!F126</f>
        <v>0</v>
      </c>
      <c r="G189" s="145">
        <f>'Input &amp; Process'!G126</f>
        <v>1425</v>
      </c>
      <c r="H189" s="145">
        <f>'Input &amp; Process'!H126</f>
        <v>0</v>
      </c>
      <c r="I189" s="22"/>
    </row>
    <row r="190" spans="1:9" ht="18.75" customHeight="1" x14ac:dyDescent="0.25">
      <c r="A190" s="38"/>
      <c r="B190" s="174" t="s">
        <v>83</v>
      </c>
      <c r="C190" s="142"/>
      <c r="D190" s="11">
        <f>'Input &amp; Process'!D127</f>
        <v>0.15</v>
      </c>
      <c r="E190" s="143">
        <f>'Input &amp; Process'!E127</f>
        <v>110000</v>
      </c>
      <c r="F190" s="144">
        <f>'Input &amp; Process'!F127</f>
        <v>0</v>
      </c>
      <c r="G190" s="145">
        <f>'Input &amp; Process'!G127</f>
        <v>16500</v>
      </c>
      <c r="H190" s="145">
        <f>'Input &amp; Process'!H127</f>
        <v>0</v>
      </c>
      <c r="I190" s="22"/>
    </row>
    <row r="191" spans="1:9" ht="18.75" customHeight="1" x14ac:dyDescent="0.25">
      <c r="A191" s="38"/>
      <c r="B191" s="174" t="s">
        <v>84</v>
      </c>
      <c r="C191" s="142"/>
      <c r="D191" s="11">
        <f>'Input &amp; Process'!D128</f>
        <v>1.4999999999999999E-2</v>
      </c>
      <c r="E191" s="143">
        <f>'Input &amp; Process'!E128</f>
        <v>115000</v>
      </c>
      <c r="F191" s="144">
        <f>'Input &amp; Process'!F128</f>
        <v>0</v>
      </c>
      <c r="G191" s="145">
        <f>'Input &amp; Process'!G128</f>
        <v>1725</v>
      </c>
      <c r="H191" s="145">
        <f>'Input &amp; Process'!H128</f>
        <v>0</v>
      </c>
      <c r="I191" s="22"/>
    </row>
    <row r="192" spans="1:9" ht="18.75" customHeight="1" x14ac:dyDescent="0.25">
      <c r="A192" s="38"/>
      <c r="B192" s="174" t="s">
        <v>85</v>
      </c>
      <c r="C192" s="142"/>
      <c r="D192" s="11">
        <f>'Input &amp; Process'!D129</f>
        <v>8.0000000000000004E-4</v>
      </c>
      <c r="E192" s="143">
        <f>'Input &amp; Process'!E129</f>
        <v>140000</v>
      </c>
      <c r="F192" s="144">
        <f>'Input &amp; Process'!F129</f>
        <v>0</v>
      </c>
      <c r="G192" s="145">
        <f>'Input &amp; Process'!G129</f>
        <v>112</v>
      </c>
      <c r="H192" s="145">
        <f>'Input &amp; Process'!H129</f>
        <v>0</v>
      </c>
      <c r="I192" s="22"/>
    </row>
    <row r="193" spans="1:9" ht="18.75" customHeight="1" x14ac:dyDescent="0.25">
      <c r="A193" s="38"/>
      <c r="B193" s="147" t="s">
        <v>76</v>
      </c>
      <c r="C193" s="147"/>
      <c r="D193" s="147"/>
      <c r="E193" s="147"/>
      <c r="F193" s="147"/>
      <c r="G193" s="148">
        <f>'Input &amp; Process'!G130</f>
        <v>19762</v>
      </c>
      <c r="H193" s="148">
        <f>'Input &amp; Process'!H130</f>
        <v>0</v>
      </c>
      <c r="I193" s="22"/>
    </row>
    <row r="194" spans="1:9" ht="18.75" customHeight="1" x14ac:dyDescent="0.25">
      <c r="A194" s="38"/>
      <c r="B194" s="95"/>
      <c r="C194" s="18"/>
      <c r="D194" s="18"/>
      <c r="E194" s="18"/>
      <c r="F194" s="18"/>
      <c r="G194" s="19"/>
      <c r="H194" s="20"/>
      <c r="I194" s="22"/>
    </row>
    <row r="195" spans="1:9" ht="18.75" customHeight="1" x14ac:dyDescent="0.25">
      <c r="A195" s="38"/>
      <c r="B195" s="108" t="s">
        <v>77</v>
      </c>
      <c r="C195" s="17"/>
      <c r="D195" s="17"/>
      <c r="E195" s="144"/>
      <c r="F195" s="144"/>
      <c r="G195" s="145"/>
      <c r="H195" s="145"/>
      <c r="I195" s="22"/>
    </row>
    <row r="196" spans="1:9" ht="18.75" customHeight="1" x14ac:dyDescent="0.25">
      <c r="A196" s="38"/>
      <c r="B196" s="174" t="s">
        <v>90</v>
      </c>
      <c r="C196" s="142"/>
      <c r="D196" s="11">
        <f>'Input &amp; Process'!D133</f>
        <v>1</v>
      </c>
      <c r="E196" s="143">
        <f>'Input &amp; Process'!E133</f>
        <v>35000</v>
      </c>
      <c r="F196" s="144">
        <f>'Input &amp; Process'!F133</f>
        <v>0</v>
      </c>
      <c r="G196" s="145">
        <f>'Input &amp; Process'!G133</f>
        <v>35000</v>
      </c>
      <c r="H196" s="145">
        <f>'Input &amp; Process'!H133</f>
        <v>0</v>
      </c>
      <c r="I196" s="22"/>
    </row>
    <row r="197" spans="1:9" ht="18.75" customHeight="1" x14ac:dyDescent="0.25">
      <c r="A197" s="38"/>
      <c r="B197" s="174"/>
      <c r="C197" s="142"/>
      <c r="D197" s="11"/>
      <c r="E197" s="143"/>
      <c r="F197" s="144"/>
      <c r="G197" s="145"/>
      <c r="H197" s="145"/>
      <c r="I197" s="22"/>
    </row>
    <row r="198" spans="1:9" ht="18.75" customHeight="1" x14ac:dyDescent="0.25">
      <c r="A198" s="38"/>
      <c r="B198" s="174"/>
      <c r="C198" s="142"/>
      <c r="D198" s="11"/>
      <c r="E198" s="143"/>
      <c r="F198" s="144"/>
      <c r="G198" s="145"/>
      <c r="H198" s="145"/>
      <c r="I198" s="22"/>
    </row>
    <row r="199" spans="1:9" ht="18.75" customHeight="1" x14ac:dyDescent="0.25">
      <c r="A199" s="38"/>
      <c r="B199" s="174"/>
      <c r="C199" s="142"/>
      <c r="D199" s="11"/>
      <c r="E199" s="143"/>
      <c r="F199" s="144"/>
      <c r="G199" s="145"/>
      <c r="H199" s="145"/>
      <c r="I199" s="22"/>
    </row>
    <row r="200" spans="1:9" ht="18.75" customHeight="1" x14ac:dyDescent="0.25">
      <c r="A200" s="38"/>
      <c r="B200" s="147" t="s">
        <v>185</v>
      </c>
      <c r="C200" s="147"/>
      <c r="D200" s="147"/>
      <c r="E200" s="147"/>
      <c r="F200" s="147"/>
      <c r="G200" s="148">
        <f>'Input &amp; Process'!G137</f>
        <v>35000</v>
      </c>
      <c r="H200" s="148">
        <f>'Input &amp; Process'!H137</f>
        <v>0</v>
      </c>
      <c r="I200" s="22"/>
    </row>
    <row r="201" spans="1:9" ht="18.75" customHeight="1" x14ac:dyDescent="0.25">
      <c r="A201" s="38"/>
      <c r="B201" s="134"/>
      <c r="C201" s="18"/>
      <c r="D201" s="18"/>
      <c r="E201" s="18"/>
      <c r="F201" s="18"/>
      <c r="G201" s="19"/>
      <c r="H201" s="20"/>
      <c r="I201" s="22"/>
    </row>
    <row r="202" spans="1:9" ht="37.5" customHeight="1" x14ac:dyDescent="0.25">
      <c r="A202" s="38"/>
      <c r="B202" s="136" t="s">
        <v>81</v>
      </c>
      <c r="C202" s="136"/>
      <c r="D202" s="136"/>
      <c r="E202" s="136"/>
      <c r="F202" s="136"/>
      <c r="G202" s="137">
        <f>'Input &amp; Process'!G139</f>
        <v>65344.75650000001</v>
      </c>
      <c r="H202" s="137">
        <f>'Input &amp; Process'!H139</f>
        <v>0</v>
      </c>
      <c r="I202" s="22"/>
    </row>
    <row r="203" spans="1:9" ht="18.75" customHeight="1" x14ac:dyDescent="0.25">
      <c r="A203" s="38"/>
      <c r="B203" s="139" t="s">
        <v>188</v>
      </c>
      <c r="C203" s="139"/>
      <c r="D203" s="139"/>
      <c r="E203" s="139"/>
      <c r="F203" s="139"/>
      <c r="G203" s="140">
        <f>'Input &amp; Process'!G140</f>
        <v>70000</v>
      </c>
      <c r="H203" s="140">
        <f>'Input &amp; Process'!H140</f>
        <v>0</v>
      </c>
      <c r="I203" s="22"/>
    </row>
    <row r="204" spans="1:9" ht="18.75" customHeight="1" x14ac:dyDescent="0.25">
      <c r="A204" s="38"/>
      <c r="B204" s="34"/>
      <c r="C204" s="22"/>
      <c r="D204" s="22"/>
      <c r="E204" s="22"/>
      <c r="F204" s="22"/>
      <c r="G204" s="35"/>
      <c r="H204" s="22"/>
      <c r="I204" s="22"/>
    </row>
    <row r="205" spans="1:9" ht="18.75" customHeight="1" x14ac:dyDescent="0.25">
      <c r="A205" s="98" t="s">
        <v>129</v>
      </c>
      <c r="B205" s="30" t="s">
        <v>141</v>
      </c>
      <c r="C205" s="31"/>
      <c r="D205" s="31"/>
      <c r="E205" s="31"/>
      <c r="F205" s="31"/>
      <c r="G205" s="32"/>
      <c r="H205" s="31"/>
      <c r="I205" s="31"/>
    </row>
    <row r="206" spans="1:9" ht="18.75" customHeight="1" x14ac:dyDescent="0.25">
      <c r="A206" s="107"/>
      <c r="B206" s="150" t="s">
        <v>71</v>
      </c>
      <c r="C206" s="150"/>
      <c r="D206" s="77" t="s">
        <v>75</v>
      </c>
      <c r="E206" s="150" t="s">
        <v>72</v>
      </c>
      <c r="F206" s="150"/>
      <c r="G206" s="150" t="s">
        <v>73</v>
      </c>
      <c r="H206" s="150"/>
      <c r="I206" s="106"/>
    </row>
    <row r="207" spans="1:9" ht="18.75" customHeight="1" x14ac:dyDescent="0.25">
      <c r="A207" s="38"/>
      <c r="B207" s="108" t="s">
        <v>74</v>
      </c>
      <c r="C207" s="17"/>
      <c r="D207" s="17"/>
      <c r="E207" s="144"/>
      <c r="F207" s="144"/>
      <c r="G207" s="144"/>
      <c r="H207" s="144"/>
      <c r="I207" s="22"/>
    </row>
    <row r="208" spans="1:9" ht="18.75" customHeight="1" x14ac:dyDescent="0.25">
      <c r="A208" s="38"/>
      <c r="B208" s="174" t="s">
        <v>82</v>
      </c>
      <c r="C208" s="142"/>
      <c r="D208" s="11">
        <f>'Input &amp; Process'!D145</f>
        <v>1.4999999999999999E-2</v>
      </c>
      <c r="E208" s="143">
        <f>'Input &amp; Process'!E145</f>
        <v>95000</v>
      </c>
      <c r="F208" s="144">
        <f>'Input &amp; Process'!F145</f>
        <v>0</v>
      </c>
      <c r="G208" s="145">
        <f>'Input &amp; Process'!G145</f>
        <v>1425</v>
      </c>
      <c r="H208" s="145">
        <f>'Input &amp; Process'!H145</f>
        <v>0</v>
      </c>
      <c r="I208" s="22"/>
    </row>
    <row r="209" spans="1:9" ht="18.75" customHeight="1" x14ac:dyDescent="0.25">
      <c r="A209" s="38"/>
      <c r="B209" s="174" t="s">
        <v>83</v>
      </c>
      <c r="C209" s="142"/>
      <c r="D209" s="11">
        <f>'Input &amp; Process'!D146</f>
        <v>0.15</v>
      </c>
      <c r="E209" s="143">
        <f>'Input &amp; Process'!E146</f>
        <v>110000</v>
      </c>
      <c r="F209" s="144">
        <f>'Input &amp; Process'!F146</f>
        <v>0</v>
      </c>
      <c r="G209" s="145">
        <f>'Input &amp; Process'!G146</f>
        <v>16500</v>
      </c>
      <c r="H209" s="145">
        <f>'Input &amp; Process'!H146</f>
        <v>0</v>
      </c>
      <c r="I209" s="22"/>
    </row>
    <row r="210" spans="1:9" ht="18.75" customHeight="1" x14ac:dyDescent="0.25">
      <c r="A210" s="38"/>
      <c r="B210" s="174" t="s">
        <v>84</v>
      </c>
      <c r="C210" s="142"/>
      <c r="D210" s="11">
        <f>'Input &amp; Process'!D147</f>
        <v>1.4999999999999999E-2</v>
      </c>
      <c r="E210" s="143">
        <f>'Input &amp; Process'!E147</f>
        <v>115000</v>
      </c>
      <c r="F210" s="144">
        <f>'Input &amp; Process'!F147</f>
        <v>0</v>
      </c>
      <c r="G210" s="145">
        <f>'Input &amp; Process'!G147</f>
        <v>1725</v>
      </c>
      <c r="H210" s="145">
        <f>'Input &amp; Process'!H147</f>
        <v>0</v>
      </c>
      <c r="I210" s="22"/>
    </row>
    <row r="211" spans="1:9" ht="18.75" customHeight="1" x14ac:dyDescent="0.25">
      <c r="A211" s="38"/>
      <c r="B211" s="174" t="s">
        <v>85</v>
      </c>
      <c r="C211" s="142"/>
      <c r="D211" s="11">
        <f>'Input &amp; Process'!D148</f>
        <v>8.0000000000000004E-4</v>
      </c>
      <c r="E211" s="143">
        <f>'Input &amp; Process'!E148</f>
        <v>140000</v>
      </c>
      <c r="F211" s="144">
        <f>'Input &amp; Process'!F148</f>
        <v>0</v>
      </c>
      <c r="G211" s="145">
        <f>'Input &amp; Process'!G148</f>
        <v>112</v>
      </c>
      <c r="H211" s="145">
        <f>'Input &amp; Process'!H148</f>
        <v>0</v>
      </c>
      <c r="I211" s="22"/>
    </row>
    <row r="212" spans="1:9" ht="18.75" customHeight="1" x14ac:dyDescent="0.25">
      <c r="A212" s="38"/>
      <c r="B212" s="147" t="s">
        <v>76</v>
      </c>
      <c r="C212" s="147"/>
      <c r="D212" s="147"/>
      <c r="E212" s="147"/>
      <c r="F212" s="147"/>
      <c r="G212" s="148">
        <f>'Input &amp; Process'!G149</f>
        <v>19762</v>
      </c>
      <c r="H212" s="148">
        <f>'Input &amp; Process'!H149</f>
        <v>0</v>
      </c>
      <c r="I212" s="22"/>
    </row>
    <row r="213" spans="1:9" ht="18.75" customHeight="1" x14ac:dyDescent="0.25">
      <c r="A213" s="38"/>
      <c r="B213" s="95"/>
      <c r="C213" s="18"/>
      <c r="D213" s="18"/>
      <c r="E213" s="18"/>
      <c r="F213" s="18"/>
      <c r="G213" s="19"/>
      <c r="H213" s="20"/>
      <c r="I213" s="22"/>
    </row>
    <row r="214" spans="1:9" ht="18.75" customHeight="1" x14ac:dyDescent="0.25">
      <c r="A214" s="38"/>
      <c r="B214" s="108" t="s">
        <v>77</v>
      </c>
      <c r="C214" s="17"/>
      <c r="D214" s="17"/>
      <c r="E214" s="144"/>
      <c r="F214" s="144"/>
      <c r="G214" s="145"/>
      <c r="H214" s="145"/>
      <c r="I214" s="22"/>
    </row>
    <row r="215" spans="1:9" ht="18.75" customHeight="1" x14ac:dyDescent="0.25">
      <c r="A215" s="38"/>
      <c r="B215" s="174" t="s">
        <v>91</v>
      </c>
      <c r="C215" s="142"/>
      <c r="D215" s="11">
        <f>'Input &amp; Process'!D152</f>
        <v>1</v>
      </c>
      <c r="E215" s="143">
        <f>'Input &amp; Process'!E152</f>
        <v>25000</v>
      </c>
      <c r="F215" s="144">
        <f>'Input &amp; Process'!F152</f>
        <v>0</v>
      </c>
      <c r="G215" s="145">
        <f>'Input &amp; Process'!G152</f>
        <v>25000</v>
      </c>
      <c r="H215" s="145">
        <f>'Input &amp; Process'!H152</f>
        <v>0</v>
      </c>
      <c r="I215" s="22"/>
    </row>
    <row r="216" spans="1:9" ht="18.75" customHeight="1" x14ac:dyDescent="0.25">
      <c r="A216" s="38"/>
      <c r="B216" s="174"/>
      <c r="C216" s="142"/>
      <c r="D216" s="11"/>
      <c r="E216" s="143"/>
      <c r="F216" s="144"/>
      <c r="G216" s="145"/>
      <c r="H216" s="145"/>
      <c r="I216" s="22"/>
    </row>
    <row r="217" spans="1:9" ht="18.75" customHeight="1" x14ac:dyDescent="0.25">
      <c r="A217" s="38"/>
      <c r="B217" s="174"/>
      <c r="C217" s="142"/>
      <c r="D217" s="11"/>
      <c r="E217" s="143"/>
      <c r="F217" s="144"/>
      <c r="G217" s="145"/>
      <c r="H217" s="145"/>
      <c r="I217" s="22"/>
    </row>
    <row r="218" spans="1:9" ht="18.75" customHeight="1" x14ac:dyDescent="0.25">
      <c r="A218" s="38"/>
      <c r="B218" s="174"/>
      <c r="C218" s="142"/>
      <c r="D218" s="11"/>
      <c r="E218" s="143"/>
      <c r="F218" s="144"/>
      <c r="G218" s="145"/>
      <c r="H218" s="145"/>
      <c r="I218" s="22"/>
    </row>
    <row r="219" spans="1:9" ht="18.75" customHeight="1" x14ac:dyDescent="0.25">
      <c r="A219" s="38"/>
      <c r="B219" s="147" t="s">
        <v>185</v>
      </c>
      <c r="C219" s="147"/>
      <c r="D219" s="147"/>
      <c r="E219" s="147"/>
      <c r="F219" s="147"/>
      <c r="G219" s="148">
        <f>'Input &amp; Process'!G156</f>
        <v>25000</v>
      </c>
      <c r="H219" s="148">
        <f>'Input &amp; Process'!H156</f>
        <v>0</v>
      </c>
      <c r="I219" s="22"/>
    </row>
    <row r="220" spans="1:9" ht="18.75" customHeight="1" x14ac:dyDescent="0.25">
      <c r="A220" s="38"/>
      <c r="B220" s="134"/>
      <c r="C220" s="18"/>
      <c r="D220" s="18"/>
      <c r="E220" s="18"/>
      <c r="F220" s="18"/>
      <c r="G220" s="19"/>
      <c r="H220" s="20"/>
      <c r="I220" s="22"/>
    </row>
    <row r="221" spans="1:9" ht="37.5" customHeight="1" x14ac:dyDescent="0.25">
      <c r="A221" s="38"/>
      <c r="B221" s="136" t="s">
        <v>81</v>
      </c>
      <c r="C221" s="136"/>
      <c r="D221" s="136"/>
      <c r="E221" s="136"/>
      <c r="F221" s="136"/>
      <c r="G221" s="137">
        <f>'Input &amp; Process'!G158</f>
        <v>53412.256500000003</v>
      </c>
      <c r="H221" s="137">
        <f>'Input &amp; Process'!H158</f>
        <v>0</v>
      </c>
      <c r="I221" s="22"/>
    </row>
    <row r="222" spans="1:9" ht="18.75" customHeight="1" x14ac:dyDescent="0.25">
      <c r="A222" s="38"/>
      <c r="B222" s="139" t="s">
        <v>189</v>
      </c>
      <c r="C222" s="139"/>
      <c r="D222" s="139"/>
      <c r="E222" s="139"/>
      <c r="F222" s="139"/>
      <c r="G222" s="140">
        <f>'Input &amp; Process'!G159</f>
        <v>110000</v>
      </c>
      <c r="H222" s="140">
        <f>'Input &amp; Process'!H159</f>
        <v>0</v>
      </c>
      <c r="I222" s="22"/>
    </row>
    <row r="223" spans="1:9" ht="18.75" customHeight="1" x14ac:dyDescent="0.25">
      <c r="A223" s="38"/>
      <c r="B223" s="34"/>
      <c r="C223" s="22"/>
      <c r="D223" s="22"/>
      <c r="E223" s="22"/>
      <c r="F223" s="22"/>
      <c r="G223" s="35"/>
      <c r="H223" s="22"/>
      <c r="I223" s="22"/>
    </row>
    <row r="224" spans="1:9" ht="18.75" customHeight="1" x14ac:dyDescent="0.25">
      <c r="A224" s="98" t="s">
        <v>130</v>
      </c>
      <c r="B224" s="30" t="s">
        <v>94</v>
      </c>
      <c r="C224" s="31"/>
      <c r="D224" s="31"/>
      <c r="E224" s="31"/>
      <c r="F224" s="31"/>
      <c r="G224" s="32"/>
      <c r="H224" s="31"/>
      <c r="I224" s="31"/>
    </row>
    <row r="225" spans="1:9" ht="18.75" customHeight="1" x14ac:dyDescent="0.25">
      <c r="A225" s="107"/>
      <c r="B225" s="149" t="s">
        <v>71</v>
      </c>
      <c r="C225" s="150"/>
      <c r="D225" s="77" t="s">
        <v>75</v>
      </c>
      <c r="E225" s="150" t="s">
        <v>72</v>
      </c>
      <c r="F225" s="150"/>
      <c r="G225" s="150" t="s">
        <v>73</v>
      </c>
      <c r="H225" s="150"/>
      <c r="I225" s="106"/>
    </row>
    <row r="226" spans="1:9" ht="18.75" customHeight="1" x14ac:dyDescent="0.25">
      <c r="A226" s="38"/>
      <c r="B226" s="108" t="s">
        <v>74</v>
      </c>
      <c r="C226" s="17"/>
      <c r="D226" s="17"/>
      <c r="E226" s="144"/>
      <c r="F226" s="144"/>
      <c r="G226" s="144"/>
      <c r="H226" s="144"/>
      <c r="I226" s="22"/>
    </row>
    <row r="227" spans="1:9" ht="18.75" customHeight="1" x14ac:dyDescent="0.25">
      <c r="A227" s="38"/>
      <c r="B227" s="174" t="s">
        <v>82</v>
      </c>
      <c r="C227" s="142"/>
      <c r="D227" s="11">
        <f>'Input &amp; Process'!D164</f>
        <v>0.16</v>
      </c>
      <c r="E227" s="143">
        <f>'Input &amp; Process'!E164</f>
        <v>95000</v>
      </c>
      <c r="F227" s="144">
        <f>'Input &amp; Process'!F164</f>
        <v>0</v>
      </c>
      <c r="G227" s="145">
        <f>'Input &amp; Process'!G164</f>
        <v>15200</v>
      </c>
      <c r="H227" s="145">
        <f>'Input &amp; Process'!H164</f>
        <v>0</v>
      </c>
      <c r="I227" s="22"/>
    </row>
    <row r="228" spans="1:9" ht="18.75" customHeight="1" x14ac:dyDescent="0.25">
      <c r="A228" s="38"/>
      <c r="B228" s="174" t="s">
        <v>83</v>
      </c>
      <c r="C228" s="142"/>
      <c r="D228" s="11">
        <f>'Input &amp; Process'!D165</f>
        <v>7.4999999999999997E-2</v>
      </c>
      <c r="E228" s="143">
        <f>'Input &amp; Process'!E165</f>
        <v>110000</v>
      </c>
      <c r="F228" s="144">
        <f>'Input &amp; Process'!F165</f>
        <v>0</v>
      </c>
      <c r="G228" s="145">
        <f>'Input &amp; Process'!G165</f>
        <v>8250</v>
      </c>
      <c r="H228" s="145">
        <f>'Input &amp; Process'!H165</f>
        <v>0</v>
      </c>
      <c r="I228" s="22"/>
    </row>
    <row r="229" spans="1:9" ht="18.75" customHeight="1" x14ac:dyDescent="0.25">
      <c r="A229" s="38"/>
      <c r="B229" s="174" t="s">
        <v>84</v>
      </c>
      <c r="C229" s="142"/>
      <c r="D229" s="11">
        <f>'Input &amp; Process'!D166</f>
        <v>1.6E-2</v>
      </c>
      <c r="E229" s="143">
        <f>'Input &amp; Process'!E166</f>
        <v>115000</v>
      </c>
      <c r="F229" s="144">
        <f>'Input &amp; Process'!F166</f>
        <v>0</v>
      </c>
      <c r="G229" s="145">
        <f>'Input &amp; Process'!G166</f>
        <v>1840</v>
      </c>
      <c r="H229" s="145">
        <f>'Input &amp; Process'!H166</f>
        <v>0</v>
      </c>
      <c r="I229" s="22"/>
    </row>
    <row r="230" spans="1:9" ht="18.75" customHeight="1" x14ac:dyDescent="0.25">
      <c r="A230" s="38"/>
      <c r="B230" s="174" t="s">
        <v>85</v>
      </c>
      <c r="C230" s="142"/>
      <c r="D230" s="11">
        <f>'Input &amp; Process'!D167</f>
        <v>3.0000000000000001E-3</v>
      </c>
      <c r="E230" s="143">
        <f>'Input &amp; Process'!E167</f>
        <v>140000</v>
      </c>
      <c r="F230" s="144">
        <f>'Input &amp; Process'!F167</f>
        <v>0</v>
      </c>
      <c r="G230" s="145">
        <f>'Input &amp; Process'!G167</f>
        <v>420</v>
      </c>
      <c r="H230" s="145">
        <f>'Input &amp; Process'!H167</f>
        <v>0</v>
      </c>
      <c r="I230" s="22"/>
    </row>
    <row r="231" spans="1:9" ht="18.75" customHeight="1" x14ac:dyDescent="0.25">
      <c r="A231" s="38"/>
      <c r="B231" s="147" t="s">
        <v>76</v>
      </c>
      <c r="C231" s="147"/>
      <c r="D231" s="147"/>
      <c r="E231" s="147"/>
      <c r="F231" s="147"/>
      <c r="G231" s="148">
        <f>'Input &amp; Process'!G168</f>
        <v>25710</v>
      </c>
      <c r="H231" s="148">
        <f>'Input &amp; Process'!H168</f>
        <v>0</v>
      </c>
      <c r="I231" s="22"/>
    </row>
    <row r="232" spans="1:9" ht="18.75" customHeight="1" x14ac:dyDescent="0.25">
      <c r="A232" s="38"/>
      <c r="B232" s="95"/>
      <c r="C232" s="18"/>
      <c r="D232" s="18"/>
      <c r="E232" s="18"/>
      <c r="F232" s="18"/>
      <c r="G232" s="19"/>
      <c r="H232" s="20"/>
      <c r="I232" s="22"/>
    </row>
    <row r="233" spans="1:9" ht="18.75" customHeight="1" x14ac:dyDescent="0.25">
      <c r="A233" s="38"/>
      <c r="B233" s="108" t="s">
        <v>77</v>
      </c>
      <c r="C233" s="17"/>
      <c r="D233" s="17"/>
      <c r="E233" s="144"/>
      <c r="F233" s="144"/>
      <c r="G233" s="145"/>
      <c r="H233" s="145"/>
      <c r="I233" s="22"/>
    </row>
    <row r="234" spans="1:9" ht="18.75" customHeight="1" x14ac:dyDescent="0.25">
      <c r="A234" s="38"/>
      <c r="B234" s="174" t="s">
        <v>96</v>
      </c>
      <c r="C234" s="142"/>
      <c r="D234" s="11">
        <f>'Input &amp; Process'!D171</f>
        <v>0.15</v>
      </c>
      <c r="E234" s="143">
        <f>'Input &amp; Process'!E171</f>
        <v>50000</v>
      </c>
      <c r="F234" s="144">
        <f>'Input &amp; Process'!F171</f>
        <v>0</v>
      </c>
      <c r="G234" s="145">
        <f>'Input &amp; Process'!G171</f>
        <v>7500</v>
      </c>
      <c r="H234" s="145">
        <f>'Input &amp; Process'!H171</f>
        <v>0</v>
      </c>
      <c r="I234" s="22"/>
    </row>
    <row r="235" spans="1:9" ht="18.75" customHeight="1" x14ac:dyDescent="0.25">
      <c r="A235" s="38"/>
      <c r="B235" s="174" t="s">
        <v>97</v>
      </c>
      <c r="C235" s="142"/>
      <c r="D235" s="11">
        <f>'Input &amp; Process'!D172</f>
        <v>0.372</v>
      </c>
      <c r="E235" s="143">
        <f>'Input &amp; Process'!E172</f>
        <v>67000</v>
      </c>
      <c r="F235" s="144">
        <f>'Input &amp; Process'!F172</f>
        <v>0</v>
      </c>
      <c r="G235" s="145">
        <f>'Input &amp; Process'!G172</f>
        <v>24924</v>
      </c>
      <c r="H235" s="145">
        <f>'Input &amp; Process'!H172</f>
        <v>0</v>
      </c>
      <c r="I235" s="22"/>
    </row>
    <row r="236" spans="1:9" ht="18.75" customHeight="1" x14ac:dyDescent="0.25">
      <c r="A236" s="38"/>
      <c r="B236" s="174" t="s">
        <v>102</v>
      </c>
      <c r="C236" s="142"/>
      <c r="D236" s="11">
        <f>'Input &amp; Process'!D173</f>
        <v>2</v>
      </c>
      <c r="E236" s="143">
        <f>'Input &amp; Process'!E173</f>
        <v>5700</v>
      </c>
      <c r="F236" s="144">
        <f>'Input &amp; Process'!F173</f>
        <v>0</v>
      </c>
      <c r="G236" s="145">
        <f>'Input &amp; Process'!G173</f>
        <v>11400</v>
      </c>
      <c r="H236" s="145">
        <f>'Input &amp; Process'!H173</f>
        <v>0</v>
      </c>
      <c r="I236" s="22"/>
    </row>
    <row r="237" spans="1:9" ht="18.75" customHeight="1" x14ac:dyDescent="0.25">
      <c r="A237" s="38"/>
      <c r="B237" s="174"/>
      <c r="C237" s="142"/>
      <c r="D237" s="11"/>
      <c r="E237" s="143"/>
      <c r="F237" s="144"/>
      <c r="G237" s="145"/>
      <c r="H237" s="145"/>
      <c r="I237" s="22"/>
    </row>
    <row r="238" spans="1:9" ht="18.75" customHeight="1" x14ac:dyDescent="0.25">
      <c r="A238" s="38"/>
      <c r="B238" s="175" t="s">
        <v>185</v>
      </c>
      <c r="C238" s="176"/>
      <c r="D238" s="176"/>
      <c r="E238" s="176"/>
      <c r="F238" s="146"/>
      <c r="G238" s="148">
        <f>'Input &amp; Process'!G175</f>
        <v>43824</v>
      </c>
      <c r="H238" s="148">
        <f>'Input &amp; Process'!H175</f>
        <v>0</v>
      </c>
      <c r="I238" s="22"/>
    </row>
    <row r="239" spans="1:9" ht="18.75" customHeight="1" x14ac:dyDescent="0.25">
      <c r="A239" s="38"/>
      <c r="B239" s="134"/>
      <c r="C239" s="18"/>
      <c r="D239" s="18"/>
      <c r="E239" s="18"/>
      <c r="F239" s="18"/>
      <c r="G239" s="19"/>
      <c r="H239" s="20"/>
      <c r="I239" s="22"/>
    </row>
    <row r="240" spans="1:9" ht="37.5" customHeight="1" x14ac:dyDescent="0.25">
      <c r="A240" s="38"/>
      <c r="B240" s="177" t="s">
        <v>81</v>
      </c>
      <c r="C240" s="178"/>
      <c r="D240" s="178"/>
      <c r="E240" s="178"/>
      <c r="F240" s="135"/>
      <c r="G240" s="137">
        <f>'Input &amp; Process'!G177</f>
        <v>82971.445500000016</v>
      </c>
      <c r="H240" s="137">
        <f>'Input &amp; Process'!H177</f>
        <v>0</v>
      </c>
      <c r="I240" s="22"/>
    </row>
    <row r="241" spans="1:9" ht="18.75" customHeight="1" x14ac:dyDescent="0.25">
      <c r="A241" s="38"/>
      <c r="B241" s="179" t="s">
        <v>190</v>
      </c>
      <c r="C241" s="180"/>
      <c r="D241" s="180"/>
      <c r="E241" s="180"/>
      <c r="F241" s="138"/>
      <c r="G241" s="140">
        <f>'Input &amp; Process'!G178</f>
        <v>0</v>
      </c>
      <c r="H241" s="140">
        <f>'Input &amp; Process'!H178</f>
        <v>0</v>
      </c>
      <c r="I241" s="22"/>
    </row>
    <row r="242" spans="1:9" ht="18.75" customHeight="1" x14ac:dyDescent="0.25">
      <c r="A242" s="38"/>
      <c r="B242" s="34"/>
      <c r="C242" s="22"/>
      <c r="D242" s="22"/>
      <c r="E242" s="22"/>
      <c r="F242" s="22"/>
      <c r="G242" s="35"/>
      <c r="H242" s="22"/>
      <c r="I242" s="22"/>
    </row>
    <row r="243" spans="1:9" ht="18.75" customHeight="1" x14ac:dyDescent="0.25">
      <c r="A243" s="38"/>
      <c r="B243" s="34"/>
      <c r="C243" s="22"/>
      <c r="D243" s="22"/>
      <c r="E243" s="22"/>
      <c r="F243" s="22"/>
      <c r="G243" s="35"/>
      <c r="H243" s="22"/>
      <c r="I243" s="22"/>
    </row>
    <row r="244" spans="1:9" ht="18.75" customHeight="1" x14ac:dyDescent="0.25">
      <c r="A244" s="38"/>
      <c r="B244" s="34"/>
      <c r="C244" s="22"/>
      <c r="D244" s="22"/>
      <c r="E244" s="22"/>
      <c r="F244" s="22"/>
      <c r="G244" s="35"/>
      <c r="H244" s="22"/>
      <c r="I244" s="22"/>
    </row>
    <row r="245" spans="1:9" ht="18.75" customHeight="1" x14ac:dyDescent="0.25">
      <c r="A245" s="38"/>
      <c r="B245" s="34"/>
      <c r="C245" s="22"/>
      <c r="D245" s="22"/>
      <c r="E245" s="22"/>
      <c r="F245" s="22"/>
      <c r="G245" s="35"/>
      <c r="H245" s="22"/>
      <c r="I245" s="22"/>
    </row>
    <row r="246" spans="1:9" ht="18.75" customHeight="1" x14ac:dyDescent="0.25">
      <c r="A246" s="38"/>
      <c r="B246" s="34"/>
      <c r="C246" s="22"/>
      <c r="D246" s="22"/>
      <c r="E246" s="22"/>
      <c r="F246" s="22"/>
      <c r="G246" s="35"/>
      <c r="H246" s="22"/>
      <c r="I246" s="22"/>
    </row>
    <row r="247" spans="1:9" ht="18.75" customHeight="1" x14ac:dyDescent="0.25">
      <c r="A247" s="38"/>
      <c r="B247" s="34"/>
      <c r="C247" s="22"/>
      <c r="D247" s="22"/>
      <c r="E247" s="22"/>
      <c r="F247" s="22"/>
      <c r="G247" s="35"/>
      <c r="H247" s="22"/>
      <c r="I247" s="22"/>
    </row>
    <row r="248" spans="1:9" ht="18.75" customHeight="1" x14ac:dyDescent="0.25">
      <c r="A248" s="38"/>
      <c r="B248" s="34"/>
      <c r="C248" s="22"/>
      <c r="D248" s="22"/>
      <c r="E248" s="22"/>
      <c r="F248" s="22"/>
      <c r="G248" s="35"/>
      <c r="H248" s="22"/>
      <c r="I248" s="22"/>
    </row>
    <row r="249" spans="1:9" ht="18.75" customHeight="1" x14ac:dyDescent="0.25">
      <c r="A249" s="38"/>
      <c r="B249" s="34"/>
      <c r="C249" s="22"/>
      <c r="D249" s="22"/>
      <c r="E249" s="22"/>
      <c r="F249" s="22"/>
      <c r="G249" s="35"/>
      <c r="H249" s="22"/>
      <c r="I249" s="22"/>
    </row>
    <row r="250" spans="1:9" ht="18.75" customHeight="1" x14ac:dyDescent="0.25">
      <c r="A250" s="38"/>
      <c r="B250" s="34"/>
      <c r="C250" s="22"/>
      <c r="D250" s="22"/>
      <c r="E250" s="22"/>
      <c r="F250" s="22"/>
      <c r="G250" s="35"/>
      <c r="H250" s="22"/>
      <c r="I250" s="22"/>
    </row>
    <row r="251" spans="1:9" ht="18.75" customHeight="1" x14ac:dyDescent="0.25">
      <c r="A251" s="38"/>
      <c r="B251" s="34"/>
      <c r="C251" s="22"/>
      <c r="D251" s="22"/>
      <c r="E251" s="22"/>
      <c r="F251" s="22"/>
      <c r="G251" s="35"/>
      <c r="H251" s="22"/>
      <c r="I251" s="22"/>
    </row>
    <row r="252" spans="1:9" ht="18.75" customHeight="1" x14ac:dyDescent="0.25">
      <c r="A252" s="38"/>
      <c r="B252" s="34"/>
      <c r="C252" s="22"/>
      <c r="D252" s="22"/>
      <c r="E252" s="22"/>
      <c r="F252" s="22"/>
      <c r="G252" s="35"/>
      <c r="H252" s="22"/>
      <c r="I252" s="22"/>
    </row>
    <row r="253" spans="1:9" ht="18.75" customHeight="1" x14ac:dyDescent="0.25">
      <c r="A253" s="98" t="s">
        <v>131</v>
      </c>
      <c r="B253" s="30" t="s">
        <v>110</v>
      </c>
      <c r="C253" s="31"/>
      <c r="D253" s="31"/>
      <c r="E253" s="31"/>
      <c r="F253" s="31"/>
      <c r="G253" s="32"/>
      <c r="H253" s="31"/>
      <c r="I253" s="31"/>
    </row>
    <row r="254" spans="1:9" ht="18.75" customHeight="1" x14ac:dyDescent="0.25">
      <c r="A254" s="107"/>
      <c r="B254" s="150" t="s">
        <v>71</v>
      </c>
      <c r="C254" s="150"/>
      <c r="D254" s="77" t="s">
        <v>75</v>
      </c>
      <c r="E254" s="150" t="s">
        <v>72</v>
      </c>
      <c r="F254" s="150"/>
      <c r="G254" s="150" t="s">
        <v>73</v>
      </c>
      <c r="H254" s="150"/>
      <c r="I254" s="106"/>
    </row>
    <row r="255" spans="1:9" ht="18.75" customHeight="1" x14ac:dyDescent="0.25">
      <c r="A255" s="38"/>
      <c r="B255" s="108" t="s">
        <v>74</v>
      </c>
      <c r="C255" s="17"/>
      <c r="D255" s="17"/>
      <c r="E255" s="144"/>
      <c r="F255" s="144"/>
      <c r="G255" s="144"/>
      <c r="H255" s="144"/>
      <c r="I255" s="22"/>
    </row>
    <row r="256" spans="1:9" ht="18.75" customHeight="1" x14ac:dyDescent="0.25">
      <c r="A256" s="38"/>
      <c r="B256" s="174" t="s">
        <v>82</v>
      </c>
      <c r="C256" s="142"/>
      <c r="D256" s="11">
        <f>'Input &amp; Process'!D183</f>
        <v>0.16</v>
      </c>
      <c r="E256" s="143">
        <f>'Input &amp; Process'!E183</f>
        <v>95000</v>
      </c>
      <c r="F256" s="144">
        <f>'Input &amp; Process'!F183</f>
        <v>0</v>
      </c>
      <c r="G256" s="145">
        <f>'Input &amp; Process'!G183</f>
        <v>15200</v>
      </c>
      <c r="H256" s="145">
        <f>'Input &amp; Process'!H183</f>
        <v>0</v>
      </c>
      <c r="I256" s="22"/>
    </row>
    <row r="257" spans="1:9" ht="18.75" customHeight="1" x14ac:dyDescent="0.25">
      <c r="A257" s="38"/>
      <c r="B257" s="174" t="s">
        <v>83</v>
      </c>
      <c r="C257" s="142"/>
      <c r="D257" s="11">
        <f>'Input &amp; Process'!D184</f>
        <v>7.4999999999999997E-2</v>
      </c>
      <c r="E257" s="143">
        <f>'Input &amp; Process'!E184</f>
        <v>110000</v>
      </c>
      <c r="F257" s="144">
        <f>'Input &amp; Process'!F184</f>
        <v>0</v>
      </c>
      <c r="G257" s="145">
        <f>'Input &amp; Process'!G184</f>
        <v>8250</v>
      </c>
      <c r="H257" s="145">
        <f>'Input &amp; Process'!H184</f>
        <v>0</v>
      </c>
      <c r="I257" s="22"/>
    </row>
    <row r="258" spans="1:9" ht="18.75" customHeight="1" x14ac:dyDescent="0.25">
      <c r="A258" s="38"/>
      <c r="B258" s="174" t="s">
        <v>84</v>
      </c>
      <c r="C258" s="142"/>
      <c r="D258" s="11">
        <f>'Input &amp; Process'!D185</f>
        <v>1.6E-2</v>
      </c>
      <c r="E258" s="143">
        <f>'Input &amp; Process'!E185</f>
        <v>115000</v>
      </c>
      <c r="F258" s="144">
        <f>'Input &amp; Process'!F185</f>
        <v>0</v>
      </c>
      <c r="G258" s="145">
        <f>'Input &amp; Process'!G185</f>
        <v>1840</v>
      </c>
      <c r="H258" s="145">
        <f>'Input &amp; Process'!H185</f>
        <v>0</v>
      </c>
      <c r="I258" s="22"/>
    </row>
    <row r="259" spans="1:9" ht="18.75" customHeight="1" x14ac:dyDescent="0.25">
      <c r="A259" s="38"/>
      <c r="B259" s="174" t="s">
        <v>85</v>
      </c>
      <c r="C259" s="142"/>
      <c r="D259" s="11">
        <f>'Input &amp; Process'!D186</f>
        <v>3.0000000000000001E-3</v>
      </c>
      <c r="E259" s="143">
        <f>'Input &amp; Process'!E186</f>
        <v>140000</v>
      </c>
      <c r="F259" s="144">
        <f>'Input &amp; Process'!F186</f>
        <v>0</v>
      </c>
      <c r="G259" s="145">
        <f>'Input &amp; Process'!G186</f>
        <v>420</v>
      </c>
      <c r="H259" s="145">
        <f>'Input &amp; Process'!H186</f>
        <v>0</v>
      </c>
      <c r="I259" s="22"/>
    </row>
    <row r="260" spans="1:9" ht="18.75" customHeight="1" x14ac:dyDescent="0.25">
      <c r="A260" s="38"/>
      <c r="B260" s="147" t="s">
        <v>76</v>
      </c>
      <c r="C260" s="147"/>
      <c r="D260" s="147"/>
      <c r="E260" s="147"/>
      <c r="F260" s="147"/>
      <c r="G260" s="148">
        <f>'Input &amp; Process'!G187</f>
        <v>25710</v>
      </c>
      <c r="H260" s="148">
        <f>'Input &amp; Process'!H187</f>
        <v>0</v>
      </c>
      <c r="I260" s="22"/>
    </row>
    <row r="261" spans="1:9" ht="18.75" customHeight="1" x14ac:dyDescent="0.25">
      <c r="A261" s="38"/>
      <c r="B261" s="95"/>
      <c r="C261" s="18"/>
      <c r="D261" s="18"/>
      <c r="E261" s="18"/>
      <c r="F261" s="18"/>
      <c r="G261" s="19"/>
      <c r="H261" s="20"/>
      <c r="I261" s="22"/>
    </row>
    <row r="262" spans="1:9" ht="18.75" customHeight="1" x14ac:dyDescent="0.25">
      <c r="A262" s="38"/>
      <c r="B262" s="108" t="s">
        <v>77</v>
      </c>
      <c r="C262" s="17"/>
      <c r="D262" s="17"/>
      <c r="E262" s="144"/>
      <c r="F262" s="144"/>
      <c r="G262" s="145"/>
      <c r="H262" s="145"/>
      <c r="I262" s="22"/>
    </row>
    <row r="263" spans="1:9" ht="18.75" customHeight="1" x14ac:dyDescent="0.25">
      <c r="A263" s="38"/>
      <c r="B263" s="174" t="s">
        <v>96</v>
      </c>
      <c r="C263" s="142"/>
      <c r="D263" s="11">
        <f>'Input &amp; Process'!D190</f>
        <v>0.15</v>
      </c>
      <c r="E263" s="143">
        <f>'Input &amp; Process'!E190</f>
        <v>50000</v>
      </c>
      <c r="F263" s="144">
        <f>'Input &amp; Process'!F190</f>
        <v>0</v>
      </c>
      <c r="G263" s="145">
        <f>'Input &amp; Process'!G190</f>
        <v>7500</v>
      </c>
      <c r="H263" s="145">
        <f>'Input &amp; Process'!H190</f>
        <v>0</v>
      </c>
      <c r="I263" s="22"/>
    </row>
    <row r="264" spans="1:9" ht="18.75" customHeight="1" x14ac:dyDescent="0.25">
      <c r="A264" s="38"/>
      <c r="B264" s="174" t="s">
        <v>97</v>
      </c>
      <c r="C264" s="142"/>
      <c r="D264" s="11">
        <f>'Input &amp; Process'!D191</f>
        <v>0.372</v>
      </c>
      <c r="E264" s="143">
        <f>'Input &amp; Process'!E191</f>
        <v>67000</v>
      </c>
      <c r="F264" s="144">
        <f>'Input &amp; Process'!F191</f>
        <v>0</v>
      </c>
      <c r="G264" s="145">
        <f>'Input &amp; Process'!G191</f>
        <v>24924</v>
      </c>
      <c r="H264" s="145">
        <f>'Input &amp; Process'!H191</f>
        <v>0</v>
      </c>
      <c r="I264" s="22"/>
    </row>
    <row r="265" spans="1:9" ht="18.75" customHeight="1" x14ac:dyDescent="0.25">
      <c r="A265" s="38"/>
      <c r="B265" s="174" t="s">
        <v>102</v>
      </c>
      <c r="C265" s="142"/>
      <c r="D265" s="11">
        <f>'Input &amp; Process'!D192</f>
        <v>2</v>
      </c>
      <c r="E265" s="143">
        <f>'Input &amp; Process'!E192</f>
        <v>5700</v>
      </c>
      <c r="F265" s="144">
        <f>'Input &amp; Process'!F192</f>
        <v>0</v>
      </c>
      <c r="G265" s="145">
        <f>'Input &amp; Process'!G192</f>
        <v>11400</v>
      </c>
      <c r="H265" s="145">
        <f>'Input &amp; Process'!H192</f>
        <v>0</v>
      </c>
      <c r="I265" s="22"/>
    </row>
    <row r="266" spans="1:9" ht="18.75" customHeight="1" x14ac:dyDescent="0.25">
      <c r="A266" s="38"/>
      <c r="B266" s="174"/>
      <c r="C266" s="142"/>
      <c r="D266" s="11"/>
      <c r="E266" s="143"/>
      <c r="F266" s="144"/>
      <c r="G266" s="145"/>
      <c r="H266" s="145"/>
      <c r="I266" s="22"/>
    </row>
    <row r="267" spans="1:9" ht="18.75" customHeight="1" x14ac:dyDescent="0.25">
      <c r="A267" s="38"/>
      <c r="B267" s="147" t="s">
        <v>185</v>
      </c>
      <c r="C267" s="147"/>
      <c r="D267" s="147"/>
      <c r="E267" s="147"/>
      <c r="F267" s="147"/>
      <c r="G267" s="148">
        <f>'Input &amp; Process'!G194</f>
        <v>43824</v>
      </c>
      <c r="H267" s="148">
        <f>'Input &amp; Process'!H194</f>
        <v>0</v>
      </c>
      <c r="I267" s="22"/>
    </row>
    <row r="268" spans="1:9" ht="18.75" customHeight="1" x14ac:dyDescent="0.25">
      <c r="A268" s="38"/>
      <c r="B268" s="134"/>
      <c r="C268" s="18"/>
      <c r="D268" s="18"/>
      <c r="E268" s="18"/>
      <c r="F268" s="18"/>
      <c r="G268" s="19"/>
      <c r="H268" s="20"/>
      <c r="I268" s="22"/>
    </row>
    <row r="269" spans="1:9" ht="37.5" customHeight="1" x14ac:dyDescent="0.25">
      <c r="A269" s="38"/>
      <c r="B269" s="136" t="s">
        <v>81</v>
      </c>
      <c r="C269" s="136"/>
      <c r="D269" s="136"/>
      <c r="E269" s="136"/>
      <c r="F269" s="136"/>
      <c r="G269" s="137">
        <f>'Input &amp; Process'!G196</f>
        <v>82971.445500000016</v>
      </c>
      <c r="H269" s="137">
        <f>'Input &amp; Process'!H196</f>
        <v>0</v>
      </c>
      <c r="I269" s="22"/>
    </row>
    <row r="270" spans="1:9" ht="18.75" customHeight="1" x14ac:dyDescent="0.25">
      <c r="A270" s="38"/>
      <c r="B270" s="139" t="s">
        <v>191</v>
      </c>
      <c r="C270" s="139"/>
      <c r="D270" s="139"/>
      <c r="E270" s="139"/>
      <c r="F270" s="139"/>
      <c r="G270" s="140">
        <f>'Input &amp; Process'!G197</f>
        <v>80000</v>
      </c>
      <c r="H270" s="140">
        <f>'Input &amp; Process'!H197</f>
        <v>0</v>
      </c>
      <c r="I270" s="22"/>
    </row>
    <row r="271" spans="1:9" ht="18.75" customHeight="1" x14ac:dyDescent="0.25">
      <c r="A271" s="38"/>
      <c r="B271" s="34"/>
      <c r="C271" s="22"/>
      <c r="D271" s="22"/>
      <c r="E271" s="22"/>
      <c r="F271" s="22"/>
      <c r="G271" s="35"/>
      <c r="H271" s="22"/>
      <c r="I271" s="22"/>
    </row>
    <row r="272" spans="1:9" ht="18.75" customHeight="1" x14ac:dyDescent="0.25">
      <c r="A272" s="38"/>
      <c r="B272" s="34"/>
      <c r="C272" s="22"/>
      <c r="D272" s="22"/>
      <c r="E272" s="22"/>
      <c r="F272" s="22"/>
      <c r="G272" s="35"/>
      <c r="H272" s="22"/>
      <c r="I272" s="22"/>
    </row>
  </sheetData>
  <mergeCells count="272">
    <mergeCell ref="B270:F270"/>
    <mergeCell ref="G270:H270"/>
    <mergeCell ref="B266:C266"/>
    <mergeCell ref="E266:F266"/>
    <mergeCell ref="G266:H266"/>
    <mergeCell ref="B267:F267"/>
    <mergeCell ref="G267:H267"/>
    <mergeCell ref="B269:F269"/>
    <mergeCell ref="G269:H269"/>
    <mergeCell ref="B264:C264"/>
    <mergeCell ref="E264:F264"/>
    <mergeCell ref="G264:H264"/>
    <mergeCell ref="B265:C265"/>
    <mergeCell ref="E265:F265"/>
    <mergeCell ref="G265:H265"/>
    <mergeCell ref="B260:F260"/>
    <mergeCell ref="G260:H260"/>
    <mergeCell ref="E262:F262"/>
    <mergeCell ref="G262:H262"/>
    <mergeCell ref="B263:C263"/>
    <mergeCell ref="E263:F263"/>
    <mergeCell ref="G263:H263"/>
    <mergeCell ref="B258:C258"/>
    <mergeCell ref="E258:F258"/>
    <mergeCell ref="G258:H258"/>
    <mergeCell ref="B259:C259"/>
    <mergeCell ref="E259:F259"/>
    <mergeCell ref="G259:H259"/>
    <mergeCell ref="B256:C256"/>
    <mergeCell ref="E256:F256"/>
    <mergeCell ref="G256:H256"/>
    <mergeCell ref="B257:C257"/>
    <mergeCell ref="E257:F257"/>
    <mergeCell ref="G257:H257"/>
    <mergeCell ref="B241:F241"/>
    <mergeCell ref="G241:H241"/>
    <mergeCell ref="B254:C254"/>
    <mergeCell ref="E254:F254"/>
    <mergeCell ref="G254:H254"/>
    <mergeCell ref="E255:F255"/>
    <mergeCell ref="G255:H255"/>
    <mergeCell ref="B237:C237"/>
    <mergeCell ref="E237:F237"/>
    <mergeCell ref="G237:H237"/>
    <mergeCell ref="B238:F238"/>
    <mergeCell ref="G238:H238"/>
    <mergeCell ref="B240:F240"/>
    <mergeCell ref="G240:H240"/>
    <mergeCell ref="B235:C235"/>
    <mergeCell ref="E235:F235"/>
    <mergeCell ref="G235:H235"/>
    <mergeCell ref="B236:C236"/>
    <mergeCell ref="E236:F236"/>
    <mergeCell ref="G236:H236"/>
    <mergeCell ref="B231:F231"/>
    <mergeCell ref="G231:H231"/>
    <mergeCell ref="E233:F233"/>
    <mergeCell ref="G233:H233"/>
    <mergeCell ref="B234:C234"/>
    <mergeCell ref="E234:F234"/>
    <mergeCell ref="G234:H234"/>
    <mergeCell ref="B229:C229"/>
    <mergeCell ref="E229:F229"/>
    <mergeCell ref="G229:H229"/>
    <mergeCell ref="B230:C230"/>
    <mergeCell ref="E230:F230"/>
    <mergeCell ref="G230:H230"/>
    <mergeCell ref="B227:C227"/>
    <mergeCell ref="E227:F227"/>
    <mergeCell ref="G227:H227"/>
    <mergeCell ref="B228:C228"/>
    <mergeCell ref="E228:F228"/>
    <mergeCell ref="G228:H228"/>
    <mergeCell ref="B222:F222"/>
    <mergeCell ref="G222:H222"/>
    <mergeCell ref="B225:C225"/>
    <mergeCell ref="E225:F225"/>
    <mergeCell ref="G225:H225"/>
    <mergeCell ref="E226:F226"/>
    <mergeCell ref="G226:H226"/>
    <mergeCell ref="B218:C218"/>
    <mergeCell ref="E218:F218"/>
    <mergeCell ref="G218:H218"/>
    <mergeCell ref="B219:F219"/>
    <mergeCell ref="G219:H219"/>
    <mergeCell ref="B221:F221"/>
    <mergeCell ref="G221:H221"/>
    <mergeCell ref="B216:C216"/>
    <mergeCell ref="E216:F216"/>
    <mergeCell ref="G216:H216"/>
    <mergeCell ref="B217:C217"/>
    <mergeCell ref="E217:F217"/>
    <mergeCell ref="G217:H217"/>
    <mergeCell ref="B212:F212"/>
    <mergeCell ref="G212:H212"/>
    <mergeCell ref="E214:F214"/>
    <mergeCell ref="G214:H214"/>
    <mergeCell ref="B215:C215"/>
    <mergeCell ref="E215:F215"/>
    <mergeCell ref="G215:H215"/>
    <mergeCell ref="B210:C210"/>
    <mergeCell ref="E210:F210"/>
    <mergeCell ref="G210:H210"/>
    <mergeCell ref="B211:C211"/>
    <mergeCell ref="E211:F211"/>
    <mergeCell ref="G211:H211"/>
    <mergeCell ref="B208:C208"/>
    <mergeCell ref="E208:F208"/>
    <mergeCell ref="G208:H208"/>
    <mergeCell ref="B209:C209"/>
    <mergeCell ref="E209:F209"/>
    <mergeCell ref="G209:H209"/>
    <mergeCell ref="B203:F203"/>
    <mergeCell ref="G203:H203"/>
    <mergeCell ref="B206:C206"/>
    <mergeCell ref="E206:F206"/>
    <mergeCell ref="G206:H206"/>
    <mergeCell ref="E207:F207"/>
    <mergeCell ref="G207:H207"/>
    <mergeCell ref="B199:C199"/>
    <mergeCell ref="E199:F199"/>
    <mergeCell ref="G199:H199"/>
    <mergeCell ref="B200:F200"/>
    <mergeCell ref="G200:H200"/>
    <mergeCell ref="B202:F202"/>
    <mergeCell ref="G202:H202"/>
    <mergeCell ref="B197:C197"/>
    <mergeCell ref="E197:F197"/>
    <mergeCell ref="G197:H197"/>
    <mergeCell ref="B198:C198"/>
    <mergeCell ref="E198:F198"/>
    <mergeCell ref="G198:H198"/>
    <mergeCell ref="B193:F193"/>
    <mergeCell ref="G193:H193"/>
    <mergeCell ref="E195:F195"/>
    <mergeCell ref="G195:H195"/>
    <mergeCell ref="B196:C196"/>
    <mergeCell ref="E196:F196"/>
    <mergeCell ref="G196:H196"/>
    <mergeCell ref="B191:C191"/>
    <mergeCell ref="E191:F191"/>
    <mergeCell ref="G191:H191"/>
    <mergeCell ref="B192:C192"/>
    <mergeCell ref="E192:F192"/>
    <mergeCell ref="G192:H192"/>
    <mergeCell ref="B189:C189"/>
    <mergeCell ref="E189:F189"/>
    <mergeCell ref="G189:H189"/>
    <mergeCell ref="B190:C190"/>
    <mergeCell ref="E190:F190"/>
    <mergeCell ref="G190:H190"/>
    <mergeCell ref="B184:F184"/>
    <mergeCell ref="G184:H184"/>
    <mergeCell ref="B187:C187"/>
    <mergeCell ref="E187:F187"/>
    <mergeCell ref="G187:H187"/>
    <mergeCell ref="E188:F188"/>
    <mergeCell ref="G188:H188"/>
    <mergeCell ref="B180:C180"/>
    <mergeCell ref="E180:F180"/>
    <mergeCell ref="G180:H180"/>
    <mergeCell ref="B181:F181"/>
    <mergeCell ref="G181:H181"/>
    <mergeCell ref="B183:F183"/>
    <mergeCell ref="G183:H183"/>
    <mergeCell ref="B178:C178"/>
    <mergeCell ref="E178:F178"/>
    <mergeCell ref="G178:H178"/>
    <mergeCell ref="B179:C179"/>
    <mergeCell ref="E179:F179"/>
    <mergeCell ref="G179:H179"/>
    <mergeCell ref="B174:F174"/>
    <mergeCell ref="G174:H174"/>
    <mergeCell ref="E176:F176"/>
    <mergeCell ref="G176:H176"/>
    <mergeCell ref="B177:C177"/>
    <mergeCell ref="E177:F177"/>
    <mergeCell ref="G177:H177"/>
    <mergeCell ref="B172:C172"/>
    <mergeCell ref="E172:F172"/>
    <mergeCell ref="G172:H172"/>
    <mergeCell ref="B173:C173"/>
    <mergeCell ref="E173:F173"/>
    <mergeCell ref="G173:H173"/>
    <mergeCell ref="B170:C170"/>
    <mergeCell ref="E170:F170"/>
    <mergeCell ref="G170:H170"/>
    <mergeCell ref="B171:C171"/>
    <mergeCell ref="E171:F171"/>
    <mergeCell ref="G171:H171"/>
    <mergeCell ref="B165:F165"/>
    <mergeCell ref="G165:H165"/>
    <mergeCell ref="B168:C168"/>
    <mergeCell ref="E168:F168"/>
    <mergeCell ref="G168:H168"/>
    <mergeCell ref="E169:F169"/>
    <mergeCell ref="G169:H169"/>
    <mergeCell ref="B161:C161"/>
    <mergeCell ref="E161:F161"/>
    <mergeCell ref="G161:H161"/>
    <mergeCell ref="B162:F162"/>
    <mergeCell ref="G162:H162"/>
    <mergeCell ref="B164:F164"/>
    <mergeCell ref="G164:H164"/>
    <mergeCell ref="B159:C159"/>
    <mergeCell ref="E159:F159"/>
    <mergeCell ref="G159:H159"/>
    <mergeCell ref="B160:C160"/>
    <mergeCell ref="E160:F160"/>
    <mergeCell ref="G160:H160"/>
    <mergeCell ref="B155:F155"/>
    <mergeCell ref="G155:H155"/>
    <mergeCell ref="E157:F157"/>
    <mergeCell ref="G157:H157"/>
    <mergeCell ref="B158:C158"/>
    <mergeCell ref="E158:F158"/>
    <mergeCell ref="G158:H158"/>
    <mergeCell ref="B154:C154"/>
    <mergeCell ref="E154:F154"/>
    <mergeCell ref="G154:H154"/>
    <mergeCell ref="B151:C151"/>
    <mergeCell ref="E151:F151"/>
    <mergeCell ref="G151:H151"/>
    <mergeCell ref="B152:C152"/>
    <mergeCell ref="E152:F152"/>
    <mergeCell ref="G152:H152"/>
    <mergeCell ref="E150:F150"/>
    <mergeCell ref="G150:H150"/>
    <mergeCell ref="H101:I101"/>
    <mergeCell ref="H115:I115"/>
    <mergeCell ref="H116:I116"/>
    <mergeCell ref="H117:I117"/>
    <mergeCell ref="H118:I118"/>
    <mergeCell ref="H119:I119"/>
    <mergeCell ref="B153:C153"/>
    <mergeCell ref="E153:F153"/>
    <mergeCell ref="G153:H153"/>
    <mergeCell ref="H99:I99"/>
    <mergeCell ref="G58:H58"/>
    <mergeCell ref="G59:H59"/>
    <mergeCell ref="G60:H60"/>
    <mergeCell ref="G61:H61"/>
    <mergeCell ref="G62:H62"/>
    <mergeCell ref="G63:H63"/>
    <mergeCell ref="H120:I120"/>
    <mergeCell ref="B149:C149"/>
    <mergeCell ref="E149:F149"/>
    <mergeCell ref="G149:H149"/>
    <mergeCell ref="H100:I100"/>
    <mergeCell ref="B91:I91"/>
    <mergeCell ref="H93:I93"/>
    <mergeCell ref="H94:I94"/>
    <mergeCell ref="H95:I95"/>
    <mergeCell ref="H98:I98"/>
    <mergeCell ref="A1:I1"/>
    <mergeCell ref="A3:C6"/>
    <mergeCell ref="F3:I3"/>
    <mergeCell ref="F4:I4"/>
    <mergeCell ref="F5:I5"/>
    <mergeCell ref="F6:I6"/>
    <mergeCell ref="H50:I50"/>
    <mergeCell ref="H51:I51"/>
    <mergeCell ref="G54:H54"/>
    <mergeCell ref="G55:H55"/>
    <mergeCell ref="G56:H56"/>
    <mergeCell ref="G57:H57"/>
    <mergeCell ref="E36:F36"/>
    <mergeCell ref="G36:H36"/>
    <mergeCell ref="E41:F41"/>
    <mergeCell ref="G41:H41"/>
    <mergeCell ref="H48:I48"/>
    <mergeCell ref="H49:I49"/>
  </mergeCells>
  <hyperlinks>
    <hyperlink ref="F6" r:id="rId1" xr:uid="{FCF644F6-37A6-4860-965D-71D3E7D7AA28}"/>
  </hyperlinks>
  <pageMargins left="0.7" right="0.7" top="0.75" bottom="0.75" header="0.3" footer="0.3"/>
  <pageSetup orientation="portrait" r:id="rId2"/>
  <headerFooter>
    <oddHeader>&amp;L&amp;"Calibri,Bold"&amp;K05-022Versi 1.0&amp;C&amp;"Calibri,Bold"&amp;K05-022Page &amp;P</oddHeader>
    <oddFooter xml:space="preserve">&amp;L&amp;"Calibri,Bold"&amp;K05-023Dapatkan program bantu spreadsheet ini hanya di https://www.inpetra.id/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 &amp; Process</vt:lpstr>
      <vt:lpstr>Table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2022-06-28T05:13:28Z</cp:lastPrinted>
  <dcterms:created xsi:type="dcterms:W3CDTF">2022-06-26T03:54:31Z</dcterms:created>
  <dcterms:modified xsi:type="dcterms:W3CDTF">2022-11-17T04:13:24Z</dcterms:modified>
</cp:coreProperties>
</file>