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1273" documentId="13_ncr:1_{9B14D223-1BCF-4073-9BD8-94259499E361}" xr6:coauthVersionLast="47" xr6:coauthVersionMax="47" xr10:uidLastSave="{DAE398EC-33E9-4C8F-B354-61C1C0B73E52}"/>
  <bookViews>
    <workbookView xWindow="-120" yWindow="-120" windowWidth="29040" windowHeight="15720" xr2:uid="{21FCEAF9-0CA6-47D8-9BDF-B8C2C9992E2F}"/>
  </bookViews>
  <sheets>
    <sheet name="About" sheetId="4" r:id="rId1"/>
    <sheet name="Input &amp; Process" sheetId="1" r:id="rId2"/>
    <sheet name="Table" sheetId="2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6" i="3" l="1"/>
  <c r="E186" i="3"/>
  <c r="G185" i="3"/>
  <c r="E185" i="3"/>
  <c r="G184" i="3"/>
  <c r="E184" i="3"/>
  <c r="G183" i="3"/>
  <c r="F183" i="3"/>
  <c r="E183" i="3"/>
  <c r="G182" i="3"/>
  <c r="F182" i="3"/>
  <c r="E182" i="3"/>
  <c r="F179" i="3"/>
  <c r="E179" i="3"/>
  <c r="F178" i="3"/>
  <c r="E178" i="3"/>
  <c r="F177" i="3"/>
  <c r="E177" i="3"/>
  <c r="H176" i="3"/>
  <c r="G176" i="3"/>
  <c r="F176" i="3"/>
  <c r="E176" i="3"/>
  <c r="H175" i="3"/>
  <c r="G175" i="3"/>
  <c r="F175" i="3"/>
  <c r="E175" i="3"/>
  <c r="F90" i="3"/>
  <c r="F89" i="3"/>
  <c r="H85" i="3"/>
  <c r="H84" i="3"/>
  <c r="F86" i="3"/>
  <c r="F85" i="3"/>
  <c r="F84" i="3"/>
  <c r="H82" i="3"/>
  <c r="H81" i="3"/>
  <c r="H80" i="3"/>
  <c r="H79" i="3"/>
  <c r="F82" i="3"/>
  <c r="F81" i="3"/>
  <c r="F80" i="3"/>
  <c r="F79" i="3"/>
  <c r="H75" i="3"/>
  <c r="H74" i="3"/>
  <c r="F77" i="3"/>
  <c r="F76" i="3"/>
  <c r="F75" i="3"/>
  <c r="F74" i="3"/>
  <c r="G68" i="2"/>
  <c r="G50" i="2"/>
  <c r="G44" i="2"/>
  <c r="C7" i="2"/>
  <c r="C12" i="2" s="1"/>
  <c r="B7" i="2"/>
  <c r="B8" i="2" s="1"/>
  <c r="B9" i="2" s="1"/>
  <c r="B4" i="2"/>
  <c r="H121" i="1"/>
  <c r="C3" i="2" s="1"/>
  <c r="C8" i="2" l="1"/>
  <c r="C13" i="2" s="1"/>
  <c r="C14" i="2" s="1"/>
  <c r="C4" i="2"/>
  <c r="B10" i="2"/>
  <c r="B12" i="2" s="1"/>
  <c r="B30" i="2"/>
  <c r="C16" i="2"/>
  <c r="C15" i="2"/>
  <c r="B5" i="2"/>
  <c r="C10" i="2"/>
  <c r="B11" i="2"/>
  <c r="B28" i="2"/>
  <c r="C11" i="2"/>
  <c r="C28" i="2"/>
  <c r="H126" i="1"/>
  <c r="G126" i="1"/>
  <c r="F126" i="1"/>
  <c r="F127" i="1"/>
  <c r="E134" i="1"/>
  <c r="G133" i="1"/>
  <c r="F133" i="1"/>
  <c r="E133" i="1"/>
  <c r="H122" i="1"/>
  <c r="G132" i="1"/>
  <c r="F132" i="1"/>
  <c r="E132" i="1"/>
  <c r="H125" i="1"/>
  <c r="G125" i="1"/>
  <c r="F125" i="1"/>
  <c r="H115" i="1"/>
  <c r="H313" i="3"/>
  <c r="H312" i="3"/>
  <c r="H310" i="3"/>
  <c r="H308" i="3"/>
  <c r="F308" i="3"/>
  <c r="D308" i="3"/>
  <c r="H307" i="3"/>
  <c r="F307" i="3"/>
  <c r="D307" i="3"/>
  <c r="H306" i="3"/>
  <c r="F306" i="3"/>
  <c r="D306" i="3"/>
  <c r="H303" i="3"/>
  <c r="H302" i="3"/>
  <c r="F302" i="3"/>
  <c r="D302" i="3"/>
  <c r="H301" i="3"/>
  <c r="F301" i="3"/>
  <c r="D301" i="3"/>
  <c r="H300" i="3"/>
  <c r="F300" i="3"/>
  <c r="D300" i="3"/>
  <c r="H299" i="3"/>
  <c r="F299" i="3"/>
  <c r="D299" i="3"/>
  <c r="H294" i="3"/>
  <c r="H293" i="3"/>
  <c r="H291" i="3"/>
  <c r="H289" i="3"/>
  <c r="F289" i="3"/>
  <c r="D289" i="3"/>
  <c r="H288" i="3"/>
  <c r="F288" i="3"/>
  <c r="D288" i="3"/>
  <c r="H287" i="3"/>
  <c r="F287" i="3"/>
  <c r="D287" i="3"/>
  <c r="H284" i="3"/>
  <c r="H283" i="3"/>
  <c r="F283" i="3"/>
  <c r="D283" i="3"/>
  <c r="H282" i="3"/>
  <c r="F282" i="3"/>
  <c r="D282" i="3"/>
  <c r="H281" i="3"/>
  <c r="F281" i="3"/>
  <c r="D281" i="3"/>
  <c r="H280" i="3"/>
  <c r="F280" i="3"/>
  <c r="D280" i="3"/>
  <c r="H275" i="3"/>
  <c r="H274" i="3"/>
  <c r="H272" i="3"/>
  <c r="H268" i="3"/>
  <c r="F268" i="3"/>
  <c r="D268" i="3"/>
  <c r="H265" i="3"/>
  <c r="H264" i="3"/>
  <c r="F264" i="3"/>
  <c r="D264" i="3"/>
  <c r="H263" i="3"/>
  <c r="F263" i="3"/>
  <c r="D263" i="3"/>
  <c r="H262" i="3"/>
  <c r="F262" i="3"/>
  <c r="D262" i="3"/>
  <c r="H261" i="3"/>
  <c r="F261" i="3"/>
  <c r="D261" i="3"/>
  <c r="H256" i="3"/>
  <c r="H255" i="3"/>
  <c r="H253" i="3"/>
  <c r="H249" i="3"/>
  <c r="F249" i="3"/>
  <c r="D249" i="3"/>
  <c r="H246" i="3"/>
  <c r="H245" i="3"/>
  <c r="F245" i="3"/>
  <c r="D245" i="3"/>
  <c r="H244" i="3"/>
  <c r="F244" i="3"/>
  <c r="D244" i="3"/>
  <c r="H243" i="3"/>
  <c r="F243" i="3"/>
  <c r="D243" i="3"/>
  <c r="H242" i="3"/>
  <c r="F242" i="3"/>
  <c r="D242" i="3"/>
  <c r="H237" i="3"/>
  <c r="H236" i="3"/>
  <c r="H234" i="3"/>
  <c r="H232" i="3"/>
  <c r="F232" i="3"/>
  <c r="D232" i="3"/>
  <c r="H231" i="3"/>
  <c r="F231" i="3"/>
  <c r="D231" i="3"/>
  <c r="H230" i="3"/>
  <c r="F230" i="3"/>
  <c r="D230" i="3"/>
  <c r="H227" i="3"/>
  <c r="H226" i="3"/>
  <c r="F226" i="3"/>
  <c r="D226" i="3"/>
  <c r="H225" i="3"/>
  <c r="F225" i="3"/>
  <c r="D225" i="3"/>
  <c r="H224" i="3"/>
  <c r="F224" i="3"/>
  <c r="D224" i="3"/>
  <c r="H223" i="3"/>
  <c r="F223" i="3"/>
  <c r="D223" i="3"/>
  <c r="H210" i="3"/>
  <c r="H209" i="3"/>
  <c r="H207" i="3"/>
  <c r="H205" i="3"/>
  <c r="F205" i="3"/>
  <c r="D205" i="3"/>
  <c r="H204" i="3"/>
  <c r="F204" i="3"/>
  <c r="D204" i="3"/>
  <c r="H203" i="3"/>
  <c r="F203" i="3"/>
  <c r="D203" i="3"/>
  <c r="H200" i="3"/>
  <c r="H199" i="3"/>
  <c r="F199" i="3"/>
  <c r="D199" i="3"/>
  <c r="H198" i="3"/>
  <c r="F198" i="3"/>
  <c r="D198" i="3"/>
  <c r="H197" i="3"/>
  <c r="F197" i="3"/>
  <c r="D197" i="3"/>
  <c r="H196" i="3"/>
  <c r="F196" i="3"/>
  <c r="D196" i="3"/>
  <c r="H164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I97" i="3"/>
  <c r="H97" i="3"/>
  <c r="I96" i="3"/>
  <c r="H96" i="3"/>
  <c r="I95" i="3"/>
  <c r="H95" i="3"/>
  <c r="I94" i="3"/>
  <c r="H94" i="3"/>
  <c r="H35" i="3"/>
  <c r="H34" i="3"/>
  <c r="H33" i="3"/>
  <c r="H32" i="3"/>
  <c r="H31" i="3"/>
  <c r="H29" i="3"/>
  <c r="G29" i="3"/>
  <c r="F29" i="3"/>
  <c r="E29" i="3"/>
  <c r="D29" i="3"/>
  <c r="D28" i="3"/>
  <c r="H25" i="3"/>
  <c r="H24" i="3"/>
  <c r="C17" i="2" l="1"/>
  <c r="C29" i="2"/>
  <c r="C34" i="2" s="1"/>
  <c r="C9" i="2"/>
  <c r="C22" i="2"/>
  <c r="C23" i="2" s="1"/>
  <c r="C24" i="2" s="1"/>
  <c r="G3" i="2"/>
  <c r="B33" i="2"/>
  <c r="B29" i="2"/>
  <c r="B34" i="2" s="1"/>
  <c r="B32" i="2"/>
  <c r="F2" i="2"/>
  <c r="B14" i="2"/>
  <c r="C20" i="2"/>
  <c r="C18" i="2"/>
  <c r="C19" i="2" s="1"/>
  <c r="C21" i="2"/>
  <c r="F3" i="2"/>
  <c r="C30" i="2"/>
  <c r="B35" i="2"/>
  <c r="B31" i="2"/>
  <c r="C33" i="2"/>
  <c r="C32" i="2"/>
  <c r="C31" i="2"/>
  <c r="B16" i="2"/>
  <c r="B17" i="2"/>
  <c r="B13" i="2"/>
  <c r="F129" i="1"/>
  <c r="G127" i="1"/>
  <c r="E127" i="1"/>
  <c r="G134" i="1" s="1"/>
  <c r="E23" i="1"/>
  <c r="E28" i="3" s="1"/>
  <c r="F73" i="1"/>
  <c r="E126" i="1" s="1"/>
  <c r="R38" i="1"/>
  <c r="H146" i="3" s="1"/>
  <c r="R36" i="1"/>
  <c r="H144" i="3" s="1"/>
  <c r="E229" i="1"/>
  <c r="E230" i="1"/>
  <c r="E228" i="1"/>
  <c r="H117" i="1"/>
  <c r="H167" i="3" s="1"/>
  <c r="E209" i="1"/>
  <c r="E190" i="1"/>
  <c r="E173" i="1"/>
  <c r="E172" i="1"/>
  <c r="E152" i="1"/>
  <c r="E171" i="1"/>
  <c r="E154" i="1"/>
  <c r="E153" i="1"/>
  <c r="E146" i="1"/>
  <c r="E147" i="1"/>
  <c r="E148" i="1"/>
  <c r="E145" i="1"/>
  <c r="C25" i="2" l="1"/>
  <c r="C26" i="2"/>
  <c r="H127" i="1"/>
  <c r="G177" i="3"/>
  <c r="B59" i="2"/>
  <c r="D59" i="2" s="1"/>
  <c r="B36" i="2"/>
  <c r="D36" i="2" s="1"/>
  <c r="G38" i="2"/>
  <c r="E32" i="2"/>
  <c r="E23" i="2"/>
  <c r="E15" i="2"/>
  <c r="D3" i="2"/>
  <c r="E24" i="2"/>
  <c r="E3" i="2"/>
  <c r="E28" i="2"/>
  <c r="E19" i="2"/>
  <c r="E11" i="2"/>
  <c r="E7" i="2"/>
  <c r="D32" i="2"/>
  <c r="D28" i="2"/>
  <c r="D11" i="2"/>
  <c r="D7" i="2"/>
  <c r="E12" i="2"/>
  <c r="D29" i="2"/>
  <c r="E2" i="2"/>
  <c r="D34" i="2"/>
  <c r="E4" i="2"/>
  <c r="D12" i="2"/>
  <c r="E31" i="2"/>
  <c r="E26" i="2"/>
  <c r="E22" i="2"/>
  <c r="E18" i="2"/>
  <c r="E14" i="2"/>
  <c r="E10" i="2"/>
  <c r="E6" i="2"/>
  <c r="D2" i="2"/>
  <c r="D35" i="2"/>
  <c r="D10" i="2"/>
  <c r="D6" i="2"/>
  <c r="D33" i="2"/>
  <c r="D8" i="2"/>
  <c r="D31" i="2"/>
  <c r="D14" i="2"/>
  <c r="D17" i="2"/>
  <c r="E5" i="2"/>
  <c r="E20" i="2"/>
  <c r="D16" i="2"/>
  <c r="D5" i="2"/>
  <c r="D13" i="2"/>
  <c r="E34" i="2"/>
  <c r="E30" i="2"/>
  <c r="E25" i="2"/>
  <c r="E21" i="2"/>
  <c r="E17" i="2"/>
  <c r="E13" i="2"/>
  <c r="E9" i="2"/>
  <c r="D30" i="2"/>
  <c r="D9" i="2"/>
  <c r="E16" i="2"/>
  <c r="D4" i="2"/>
  <c r="E33" i="2"/>
  <c r="E29" i="2"/>
  <c r="E8" i="2"/>
  <c r="C40" i="2"/>
  <c r="G56" i="2"/>
  <c r="C57" i="2" s="1"/>
  <c r="E57" i="2" s="1"/>
  <c r="C35" i="2"/>
  <c r="E35" i="2" s="1"/>
  <c r="G62" i="2"/>
  <c r="C63" i="2" s="1"/>
  <c r="B19" i="2"/>
  <c r="B15" i="2"/>
  <c r="D15" i="2" s="1"/>
  <c r="B37" i="2"/>
  <c r="D37" i="2" s="1"/>
  <c r="B51" i="2"/>
  <c r="B45" i="2"/>
  <c r="B39" i="2"/>
  <c r="D39" i="2" s="1"/>
  <c r="B57" i="2"/>
  <c r="B18" i="2"/>
  <c r="D18" i="2" s="1"/>
  <c r="B22" i="2"/>
  <c r="D22" i="2" s="1"/>
  <c r="B21" i="2"/>
  <c r="D21" i="2" s="1"/>
  <c r="C37" i="2"/>
  <c r="E37" i="2" s="1"/>
  <c r="C69" i="2"/>
  <c r="C36" i="2"/>
  <c r="E36" i="2" s="1"/>
  <c r="C39" i="2"/>
  <c r="E39" i="2" s="1"/>
  <c r="E125" i="1"/>
  <c r="G154" i="1"/>
  <c r="G205" i="3" s="1"/>
  <c r="E205" i="3"/>
  <c r="G209" i="1"/>
  <c r="E268" i="3"/>
  <c r="G152" i="1"/>
  <c r="G203" i="3" s="1"/>
  <c r="E203" i="3"/>
  <c r="G153" i="1"/>
  <c r="G204" i="3" s="1"/>
  <c r="E204" i="3"/>
  <c r="G171" i="1"/>
  <c r="G230" i="3" s="1"/>
  <c r="E230" i="3"/>
  <c r="G172" i="1"/>
  <c r="G231" i="3" s="1"/>
  <c r="E231" i="3"/>
  <c r="G173" i="1"/>
  <c r="G232" i="3" s="1"/>
  <c r="E232" i="3"/>
  <c r="G228" i="1"/>
  <c r="G287" i="3" s="1"/>
  <c r="E287" i="3"/>
  <c r="G190" i="1"/>
  <c r="E249" i="3"/>
  <c r="G145" i="1"/>
  <c r="G196" i="3" s="1"/>
  <c r="E196" i="3"/>
  <c r="G148" i="1"/>
  <c r="G199" i="3" s="1"/>
  <c r="E199" i="3"/>
  <c r="G147" i="1"/>
  <c r="G198" i="3" s="1"/>
  <c r="E198" i="3"/>
  <c r="F23" i="1"/>
  <c r="G230" i="1"/>
  <c r="G289" i="3" s="1"/>
  <c r="E289" i="3"/>
  <c r="G229" i="1"/>
  <c r="G288" i="3" s="1"/>
  <c r="E288" i="3"/>
  <c r="G146" i="1"/>
  <c r="G197" i="3" s="1"/>
  <c r="E197" i="3"/>
  <c r="H172" i="3"/>
  <c r="H116" i="1"/>
  <c r="H166" i="3" s="1"/>
  <c r="H165" i="3"/>
  <c r="F128" i="1"/>
  <c r="H171" i="3"/>
  <c r="E247" i="1"/>
  <c r="E249" i="1"/>
  <c r="E248" i="1"/>
  <c r="R35" i="1"/>
  <c r="H143" i="3" s="1"/>
  <c r="R37" i="1"/>
  <c r="H145" i="3" s="1"/>
  <c r="G232" i="1"/>
  <c r="G291" i="3" s="1"/>
  <c r="E164" i="1"/>
  <c r="E167" i="1"/>
  <c r="E226" i="3" s="1"/>
  <c r="E166" i="1"/>
  <c r="E225" i="3" s="1"/>
  <c r="E165" i="1"/>
  <c r="E224" i="3" s="1"/>
  <c r="F134" i="1" l="1"/>
  <c r="F184" i="3" s="1"/>
  <c r="H177" i="3"/>
  <c r="C64" i="2"/>
  <c r="C67" i="2"/>
  <c r="E67" i="2" s="1"/>
  <c r="C66" i="2"/>
  <c r="E66" i="2" s="1"/>
  <c r="E63" i="2"/>
  <c r="B46" i="2"/>
  <c r="B49" i="2"/>
  <c r="D49" i="2" s="1"/>
  <c r="B52" i="2"/>
  <c r="B55" i="2"/>
  <c r="D55" i="2" s="1"/>
  <c r="B63" i="2"/>
  <c r="B58" i="2"/>
  <c r="B61" i="2"/>
  <c r="B24" i="2"/>
  <c r="B20" i="2"/>
  <c r="D20" i="2" s="1"/>
  <c r="C42" i="2"/>
  <c r="C45" i="2"/>
  <c r="C43" i="2"/>
  <c r="B40" i="2"/>
  <c r="B43" i="2"/>
  <c r="D43" i="2" s="1"/>
  <c r="D51" i="2"/>
  <c r="C46" i="2"/>
  <c r="C41" i="2"/>
  <c r="D57" i="2"/>
  <c r="C73" i="2"/>
  <c r="E73" i="2" s="1"/>
  <c r="C70" i="2"/>
  <c r="C72" i="2"/>
  <c r="E72" i="2" s="1"/>
  <c r="E69" i="2"/>
  <c r="D19" i="2"/>
  <c r="E40" i="2"/>
  <c r="C60" i="2"/>
  <c r="E60" i="2" s="1"/>
  <c r="C58" i="2"/>
  <c r="C61" i="2"/>
  <c r="E61" i="2" s="1"/>
  <c r="B23" i="2"/>
  <c r="D23" i="2" s="1"/>
  <c r="B26" i="2"/>
  <c r="D26" i="2" s="1"/>
  <c r="D45" i="2"/>
  <c r="B65" i="2"/>
  <c r="B60" i="2"/>
  <c r="G156" i="1"/>
  <c r="G207" i="3" s="1"/>
  <c r="G149" i="1"/>
  <c r="G200" i="3" s="1"/>
  <c r="G175" i="1"/>
  <c r="G234" i="3" s="1"/>
  <c r="H128" i="1"/>
  <c r="H178" i="3" s="1"/>
  <c r="G249" i="1"/>
  <c r="G308" i="3" s="1"/>
  <c r="E308" i="3"/>
  <c r="G248" i="1"/>
  <c r="G307" i="3" s="1"/>
  <c r="E307" i="3"/>
  <c r="G194" i="1"/>
  <c r="G253" i="3" s="1"/>
  <c r="G249" i="3"/>
  <c r="G213" i="1"/>
  <c r="G272" i="3" s="1"/>
  <c r="G268" i="3"/>
  <c r="H129" i="1"/>
  <c r="H179" i="3" s="1"/>
  <c r="G247" i="1"/>
  <c r="G306" i="3" s="1"/>
  <c r="E306" i="3"/>
  <c r="G164" i="1"/>
  <c r="G223" i="3" s="1"/>
  <c r="E223" i="3"/>
  <c r="F28" i="3"/>
  <c r="G23" i="1"/>
  <c r="E129" i="1"/>
  <c r="G158" i="1"/>
  <c r="G159" i="1" s="1"/>
  <c r="E183" i="1"/>
  <c r="E202" i="1" s="1"/>
  <c r="E128" i="1"/>
  <c r="G165" i="1"/>
  <c r="G224" i="3" s="1"/>
  <c r="E184" i="1"/>
  <c r="E243" i="3" s="1"/>
  <c r="G166" i="1"/>
  <c r="G225" i="3" s="1"/>
  <c r="E185" i="1"/>
  <c r="E244" i="3" s="1"/>
  <c r="G167" i="1"/>
  <c r="G226" i="3" s="1"/>
  <c r="E186" i="1"/>
  <c r="E245" i="3" s="1"/>
  <c r="C49" i="2" l="1"/>
  <c r="E43" i="2"/>
  <c r="C59" i="2"/>
  <c r="E59" i="2" s="1"/>
  <c r="E58" i="2"/>
  <c r="B25" i="2"/>
  <c r="D25" i="2" s="1"/>
  <c r="D24" i="2"/>
  <c r="B64" i="2"/>
  <c r="D58" i="2"/>
  <c r="C47" i="2"/>
  <c r="E41" i="2"/>
  <c r="B47" i="2"/>
  <c r="D46" i="2"/>
  <c r="C48" i="2"/>
  <c r="E42" i="2"/>
  <c r="B67" i="2"/>
  <c r="D61" i="2"/>
  <c r="B69" i="2"/>
  <c r="D69" i="2" s="1"/>
  <c r="D63" i="2"/>
  <c r="C51" i="2"/>
  <c r="E51" i="2" s="1"/>
  <c r="E45" i="2"/>
  <c r="B53" i="2"/>
  <c r="D52" i="2"/>
  <c r="B71" i="2"/>
  <c r="D71" i="2" s="1"/>
  <c r="D65" i="2"/>
  <c r="C52" i="2"/>
  <c r="E52" i="2" s="1"/>
  <c r="E46" i="2"/>
  <c r="C71" i="2"/>
  <c r="E71" i="2" s="1"/>
  <c r="E70" i="2"/>
  <c r="B66" i="2"/>
  <c r="D60" i="2"/>
  <c r="B41" i="2"/>
  <c r="D40" i="2"/>
  <c r="C65" i="2"/>
  <c r="E65" i="2" s="1"/>
  <c r="E64" i="2"/>
  <c r="G251" i="1"/>
  <c r="G310" i="3" s="1"/>
  <c r="G183" i="1"/>
  <c r="G242" i="3" s="1"/>
  <c r="E242" i="3"/>
  <c r="G202" i="1"/>
  <c r="G261" i="3" s="1"/>
  <c r="E261" i="3"/>
  <c r="G28" i="3"/>
  <c r="H23" i="1"/>
  <c r="H28" i="3" s="1"/>
  <c r="R46" i="1"/>
  <c r="H154" i="3" s="1"/>
  <c r="G209" i="3"/>
  <c r="G129" i="1"/>
  <c r="G179" i="3" s="1"/>
  <c r="G128" i="1"/>
  <c r="G178" i="3" s="1"/>
  <c r="E221" i="1"/>
  <c r="E205" i="1"/>
  <c r="E264" i="3" s="1"/>
  <c r="G186" i="1"/>
  <c r="G245" i="3" s="1"/>
  <c r="E204" i="1"/>
  <c r="E263" i="3" s="1"/>
  <c r="G185" i="1"/>
  <c r="G244" i="3" s="1"/>
  <c r="G184" i="1"/>
  <c r="G243" i="3" s="1"/>
  <c r="E203" i="1"/>
  <c r="E262" i="3" s="1"/>
  <c r="G168" i="1"/>
  <c r="C54" i="2" l="1"/>
  <c r="E54" i="2" s="1"/>
  <c r="E48" i="2"/>
  <c r="B73" i="2"/>
  <c r="D73" i="2" s="1"/>
  <c r="D67" i="2"/>
  <c r="B48" i="2"/>
  <c r="D48" i="2" s="1"/>
  <c r="D47" i="2"/>
  <c r="C53" i="2"/>
  <c r="E53" i="2" s="1"/>
  <c r="E47" i="2"/>
  <c r="B72" i="2"/>
  <c r="D72" i="2" s="1"/>
  <c r="D66" i="2"/>
  <c r="B70" i="2"/>
  <c r="D70" i="2" s="1"/>
  <c r="D64" i="2"/>
  <c r="B42" i="2"/>
  <c r="D42" i="2" s="1"/>
  <c r="D41" i="2"/>
  <c r="B54" i="2"/>
  <c r="D54" i="2" s="1"/>
  <c r="D53" i="2"/>
  <c r="C55" i="2"/>
  <c r="E55" i="2" s="1"/>
  <c r="E49" i="2"/>
  <c r="F135" i="1"/>
  <c r="F185" i="3" s="1"/>
  <c r="F136" i="1"/>
  <c r="F186" i="3" s="1"/>
  <c r="E135" i="1"/>
  <c r="E136" i="1"/>
  <c r="G210" i="3"/>
  <c r="H118" i="1"/>
  <c r="H168" i="3" s="1"/>
  <c r="G177" i="1"/>
  <c r="G236" i="3" s="1"/>
  <c r="G227" i="3"/>
  <c r="E240" i="1"/>
  <c r="E280" i="3"/>
  <c r="G221" i="1"/>
  <c r="G280" i="3" s="1"/>
  <c r="G187" i="1"/>
  <c r="G203" i="1"/>
  <c r="G262" i="3" s="1"/>
  <c r="E222" i="1"/>
  <c r="E281" i="3" s="1"/>
  <c r="G204" i="1"/>
  <c r="G263" i="3" s="1"/>
  <c r="E223" i="1"/>
  <c r="E282" i="3" s="1"/>
  <c r="G205" i="1"/>
  <c r="G264" i="3" s="1"/>
  <c r="E224" i="1"/>
  <c r="E283" i="3" s="1"/>
  <c r="G135" i="1" l="1"/>
  <c r="H137" i="1" s="1"/>
  <c r="G136" i="1"/>
  <c r="H138" i="1" s="1"/>
  <c r="G240" i="1"/>
  <c r="G299" i="3" s="1"/>
  <c r="E299" i="3"/>
  <c r="G196" i="1"/>
  <c r="G246" i="3"/>
  <c r="R34" i="1"/>
  <c r="H142" i="3" s="1"/>
  <c r="R39" i="1"/>
  <c r="H147" i="3" s="1"/>
  <c r="R32" i="1"/>
  <c r="H140" i="3" s="1"/>
  <c r="G224" i="1"/>
  <c r="G283" i="3" s="1"/>
  <c r="E243" i="1"/>
  <c r="G223" i="1"/>
  <c r="G282" i="3" s="1"/>
  <c r="E242" i="1"/>
  <c r="G222" i="1"/>
  <c r="G281" i="3" s="1"/>
  <c r="E241" i="1"/>
  <c r="G206" i="1"/>
  <c r="H139" i="1" l="1"/>
  <c r="H189" i="3" s="1"/>
  <c r="H188" i="3"/>
  <c r="G178" i="1"/>
  <c r="G237" i="3" s="1"/>
  <c r="H187" i="3"/>
  <c r="R42" i="1"/>
  <c r="H150" i="3" s="1"/>
  <c r="R40" i="1"/>
  <c r="H148" i="3" s="1"/>
  <c r="R41" i="1"/>
  <c r="H149" i="3" s="1"/>
  <c r="R43" i="1"/>
  <c r="H151" i="3" s="1"/>
  <c r="R31" i="1"/>
  <c r="H139" i="3" s="1"/>
  <c r="R29" i="1"/>
  <c r="H137" i="3" s="1"/>
  <c r="R30" i="1"/>
  <c r="H138" i="3" s="1"/>
  <c r="G242" i="1"/>
  <c r="G301" i="3" s="1"/>
  <c r="E301" i="3"/>
  <c r="G243" i="1"/>
  <c r="G302" i="3" s="1"/>
  <c r="E302" i="3"/>
  <c r="G197" i="1"/>
  <c r="G255" i="3"/>
  <c r="G225" i="1"/>
  <c r="G241" i="1"/>
  <c r="G300" i="3" s="1"/>
  <c r="E300" i="3"/>
  <c r="G215" i="1"/>
  <c r="G265" i="3"/>
  <c r="R47" i="1" l="1"/>
  <c r="H155" i="3" s="1"/>
  <c r="G244" i="1"/>
  <c r="G253" i="1" s="1"/>
  <c r="G254" i="1" s="1"/>
  <c r="G256" i="3"/>
  <c r="R48" i="1"/>
  <c r="H156" i="3" s="1"/>
  <c r="G274" i="3"/>
  <c r="G216" i="1"/>
  <c r="G234" i="1"/>
  <c r="G284" i="3"/>
  <c r="G303" i="3" l="1"/>
  <c r="G293" i="3"/>
  <c r="G235" i="1"/>
  <c r="G312" i="3"/>
  <c r="G275" i="3"/>
  <c r="R49" i="1"/>
  <c r="H157" i="3" s="1"/>
  <c r="R24" i="1" l="1"/>
  <c r="H132" i="3" s="1"/>
  <c r="G313" i="3"/>
  <c r="R51" i="1"/>
  <c r="H159" i="3" s="1"/>
  <c r="G294" i="3"/>
  <c r="R25" i="1"/>
  <c r="H133" i="3" s="1"/>
  <c r="R50" i="1"/>
  <c r="H158" i="3" s="1"/>
  <c r="R26" i="1" l="1"/>
  <c r="H134" i="3" s="1"/>
</calcChain>
</file>

<file path=xl/sharedStrings.xml><?xml version="1.0" encoding="utf-8"?>
<sst xmlns="http://schemas.openxmlformats.org/spreadsheetml/2006/main" count="756" uniqueCount="208">
  <si>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</si>
  <si>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</si>
  <si>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</si>
  <si>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</si>
  <si>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</si>
  <si>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</si>
  <si>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</si>
  <si>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</si>
  <si>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</si>
  <si>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Tinggi daun jendela,</t>
  </si>
  <si>
    <t>Lebar daun jendela,</t>
  </si>
  <si>
    <t>H =</t>
  </si>
  <si>
    <t>B =</t>
  </si>
  <si>
    <t>w =</t>
  </si>
  <si>
    <t>mm</t>
  </si>
  <si>
    <t>Tebal rangka, t:</t>
  </si>
  <si>
    <t>Lebar rangka, w:</t>
  </si>
  <si>
    <t>Profil 1</t>
  </si>
  <si>
    <t>Profil 2</t>
  </si>
  <si>
    <t>Profil 3</t>
  </si>
  <si>
    <t>Profil 4</t>
  </si>
  <si>
    <t>Profil 5</t>
  </si>
  <si>
    <t>Input Data Dimensi Kusen Jendela</t>
  </si>
  <si>
    <t>A.2.</t>
  </si>
  <si>
    <t>b' =</t>
  </si>
  <si>
    <t>b =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</si>
  <si>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</si>
  <si>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</si>
  <si>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</si>
  <si>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</si>
  <si>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</si>
  <si>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</si>
  <si>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</si>
  <si>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</si>
  <si>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</si>
  <si>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</si>
  <si>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</si>
  <si>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</si>
  <si>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</si>
  <si>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</si>
  <si>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</si>
  <si>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</si>
  <si>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</si>
  <si>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</si>
  <si>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</si>
  <si>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</si>
  <si>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</si>
  <si>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</si>
  <si>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</si>
  <si>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</si>
  <si>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</si>
  <si>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</si>
  <si>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</si>
  <si>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</si>
  <si>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</si>
  <si>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</si>
  <si>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</si>
  <si>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</si>
  <si>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</si>
  <si>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</si>
  <si>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</si>
  <si>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</si>
  <si>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</si>
  <si>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</si>
  <si>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</si>
  <si>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</si>
  <si>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</si>
  <si>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</si>
  <si>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</si>
  <si>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</si>
  <si>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</si>
  <si>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</si>
  <si>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</si>
  <si>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</si>
  <si>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</si>
  <si>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</si>
  <si>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</si>
  <si>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Jumlah kolom bingkai no. 3,</t>
  </si>
  <si>
    <t>Jumlah baris bingkai no. 4,</t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</si>
  <si>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</si>
  <si>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</si>
  <si>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</si>
  <si>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</si>
  <si>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</si>
  <si>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</si>
  <si>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</si>
  <si>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</si>
  <si>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</si>
  <si>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</si>
  <si>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</si>
  <si>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</si>
  <si>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</si>
  <si>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</si>
  <si>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</si>
  <si>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</si>
  <si>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</si>
  <si>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</si>
  <si>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</si>
  <si>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t>Analisa RAB dan harga pembuatan dan pemasangan kusen jendela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</si>
  <si>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</si>
  <si>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</si>
  <si>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</si>
  <si>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</si>
  <si>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</si>
  <si>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</si>
  <si>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</si>
  <si>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</si>
  <si>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</si>
  <si>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</si>
  <si>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</si>
  <si>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</si>
  <si>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</si>
  <si>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</si>
  <si>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</si>
  <si>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</si>
  <si>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</si>
  <si>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</si>
  <si>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</si>
  <si>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</si>
  <si>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</si>
  <si>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</si>
  <si>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Analisa RAB dan harga pelaburan politur untuk kusen jendela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</si>
  <si>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</si>
  <si>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</si>
  <si>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</si>
  <si>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</si>
  <si>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</si>
  <si>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</si>
  <si>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</si>
  <si>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</si>
  <si>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</si>
  <si>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</si>
  <si>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</si>
  <si>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</si>
  <si>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</si>
  <si>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</si>
  <si>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</si>
  <si>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D.1.</t>
  </si>
  <si>
    <t>D.2.</t>
  </si>
  <si>
    <t>D.3.</t>
  </si>
  <si>
    <t>D.4.</t>
  </si>
  <si>
    <t>D.5.</t>
  </si>
  <si>
    <t>D.6.</t>
  </si>
  <si>
    <t>Y</t>
  </si>
  <si>
    <t>X</t>
  </si>
  <si>
    <t>Gambar : Ilustrasi bentuk kusen dan daun jendela</t>
  </si>
  <si>
    <t>Profil Kusen 4</t>
  </si>
  <si>
    <t xml:space="preserve"> </t>
  </si>
  <si>
    <t>Rekapitulasi biaya per item pekerjaan</t>
  </si>
  <si>
    <t>Pembuatan dan pemasangan daun jendela,</t>
  </si>
  <si>
    <t>Pembuatan dan pemasangan kusen jendela,</t>
  </si>
  <si>
    <t>Analisa RAB dan harga pemasangan engsel jendela</t>
  </si>
  <si>
    <t>Pemasangan engsel jendela,</t>
  </si>
  <si>
    <t>Analisa RAB dan harga pemasangan kait angin jendela</t>
  </si>
  <si>
    <t>Pemasangan kait angin,</t>
  </si>
  <si>
    <t>Pelaburan politur pada daun jendela,</t>
  </si>
  <si>
    <t>Pelaburan politur pada kusen jendela,</t>
  </si>
  <si>
    <t>W =</t>
  </si>
  <si>
    <t>L =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</si>
  <si>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</si>
  <si>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</si>
  <si>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</si>
  <si>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</si>
  <si>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</si>
  <si>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</si>
  <si>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</si>
  <si>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</si>
  <si>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</si>
  <si>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</si>
  <si>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</si>
  <si>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</si>
  <si>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</si>
  <si>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</si>
  <si>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</si>
  <si>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</si>
  <si>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</si>
  <si>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</si>
  <si>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</si>
  <si>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</si>
  <si>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</si>
  <si>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Profil Kusen 5</t>
  </si>
  <si>
    <t>Profil Kusen 6</t>
  </si>
  <si>
    <t>Profil Kusen 7</t>
  </si>
  <si>
    <t>Profil 6</t>
  </si>
  <si>
    <t>Profil 7</t>
  </si>
  <si>
    <t>p =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</si>
  <si>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... + V</t>
    </r>
    <r>
      <rPr>
        <vertAlign val="subscript"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</si>
  <si>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... + A</t>
    </r>
    <r>
      <rPr>
        <vertAlign val="subscript"/>
        <sz val="11"/>
        <color theme="1"/>
        <rFont val="Calibri"/>
        <family val="2"/>
      </rPr>
      <t>p7</t>
    </r>
    <r>
      <rPr>
        <sz val="11"/>
        <color theme="1"/>
        <rFont val="Calibri"/>
        <family val="2"/>
      </rPr>
      <t xml:space="preserve"> =</t>
    </r>
  </si>
  <si>
    <t>Kusen</t>
  </si>
  <si>
    <t>Jendela</t>
  </si>
  <si>
    <t>3a</t>
  </si>
  <si>
    <t>X'</t>
  </si>
  <si>
    <t>3b</t>
  </si>
  <si>
    <t>3c</t>
  </si>
  <si>
    <t>4a</t>
  </si>
  <si>
    <t>4b</t>
  </si>
  <si>
    <t>4c</t>
  </si>
  <si>
    <t>Y'</t>
  </si>
  <si>
    <t>Analisa Dimensi dan Harga Pembuatan &amp; Pemasangan Jendela Tipe 3</t>
  </si>
  <si>
    <t>Nopember 2022</t>
  </si>
  <si>
    <t>Analisa Dimensi dan Harga Pembuatan dan Pemasangan Jendela Tipe 3</t>
  </si>
  <si>
    <t>Jumlah Biaya Material dan Bahan:</t>
  </si>
  <si>
    <t>Biaya pembuatan dan pemasangan daun jendela:</t>
  </si>
  <si>
    <t>Biaya pembuatan dan pemasangan kusen jendela:</t>
  </si>
  <si>
    <t>Biaya pemasangan engsel jendela:</t>
  </si>
  <si>
    <t>Biaya pemasangan kait angin jendela:</t>
  </si>
  <si>
    <t>Biaya pelaburan politur untuk daun jendela:</t>
  </si>
  <si>
    <t>Biaya pelaburan politur untuk kusen jendela: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</si>
</sst>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 indent="2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2" fillId="8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2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11" borderId="3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0" fillId="11" borderId="10" xfId="0" applyFill="1" applyBorder="1" applyAlignment="1">
      <alignment horizontal="left" vertical="center" indent="1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5" fillId="9" borderId="0" xfId="3" applyFont="1" applyFill="1" applyBorder="1" applyAlignment="1">
      <alignment horizontal="left" vertical="center"/>
    </xf>
    <xf numFmtId="0" fontId="6" fillId="9" borderId="0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7" fillId="12" borderId="0" xfId="0" applyFont="1" applyFill="1" applyAlignment="1">
      <alignment vertical="center"/>
    </xf>
    <xf numFmtId="0" fontId="1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8" fillId="12" borderId="0" xfId="0" quotePrefix="1" applyFont="1" applyFill="1" applyAlignment="1">
      <alignment vertical="center"/>
    </xf>
    <xf numFmtId="0" fontId="19" fillId="12" borderId="0" xfId="4" quotePrefix="1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21" fillId="12" borderId="0" xfId="4" applyFont="1" applyFill="1" applyAlignment="1">
      <alignment vertical="center"/>
    </xf>
    <xf numFmtId="0" fontId="22" fillId="12" borderId="0" xfId="0" applyFont="1" applyFill="1" applyAlignment="1">
      <alignment vertical="center"/>
    </xf>
    <xf numFmtId="0" fontId="2" fillId="13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1"/>
    </xf>
    <xf numFmtId="167" fontId="0" fillId="0" borderId="6" xfId="0" applyNumberFormat="1" applyFont="1" applyBorder="1" applyAlignment="1">
      <alignment horizontal="center" vertical="center"/>
    </xf>
    <xf numFmtId="167" fontId="2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inden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7" borderId="7" xfId="0" applyFill="1" applyBorder="1" applyAlignment="1">
      <alignment horizontal="right" vertical="center" indent="1"/>
    </xf>
    <xf numFmtId="0" fontId="0" fillId="7" borderId="9" xfId="0" applyFill="1" applyBorder="1" applyAlignment="1">
      <alignment horizontal="right" vertical="center" inden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20" fontId="0" fillId="0" borderId="16" xfId="0" quotePrefix="1" applyNumberForma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4" fillId="0" borderId="16" xfId="4" applyBorder="1" applyAlignment="1">
      <alignment horizontal="left" vertical="center" indent="1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-20.245283018867926</c:v>
                </c:pt>
                <c:pt idx="1">
                  <c:v>-20.245283018867926</c:v>
                </c:pt>
                <c:pt idx="2">
                  <c:v>20.245283018867926</c:v>
                </c:pt>
                <c:pt idx="3">
                  <c:v>20.245283018867926</c:v>
                </c:pt>
                <c:pt idx="4">
                  <c:v>-20.245283018867926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-28.999999999999996</c:v>
                </c:pt>
                <c:pt idx="1">
                  <c:v>29.000000000000004</c:v>
                </c:pt>
                <c:pt idx="2">
                  <c:v>29.000000000000004</c:v>
                </c:pt>
                <c:pt idx="3">
                  <c:v>-28.999999999999996</c:v>
                </c:pt>
                <c:pt idx="4">
                  <c:v>-28.999999999999996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4-42BB-BF78-C1FB26E50C7C}"/>
            </c:ext>
          </c:extLst>
        </c:ser>
        <c:ser>
          <c:idx val="1"/>
          <c:order val="1"/>
          <c:tx>
            <c:v>Kusen 2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-16.59748427672956</c:v>
                </c:pt>
                <c:pt idx="1">
                  <c:v>-16.59748427672956</c:v>
                </c:pt>
                <c:pt idx="2">
                  <c:v>1.6415094339622591</c:v>
                </c:pt>
                <c:pt idx="3">
                  <c:v>1.6415094339622591</c:v>
                </c:pt>
                <c:pt idx="4">
                  <c:v>-16.59748427672956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-25.060377358490562</c:v>
                </c:pt>
                <c:pt idx="1">
                  <c:v>25.352201257861633</c:v>
                </c:pt>
                <c:pt idx="2">
                  <c:v>25.352201257861633</c:v>
                </c:pt>
                <c:pt idx="3">
                  <c:v>-25.060377358490562</c:v>
                </c:pt>
                <c:pt idx="4">
                  <c:v>-25.060377358490562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4-42BB-BF78-C1FB26E50C7C}"/>
            </c:ext>
          </c:extLst>
        </c:ser>
        <c:ser>
          <c:idx val="2"/>
          <c:order val="2"/>
          <c:tx>
            <c:v>Kusen 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Table!$D$12:$D$16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Table!$E$12:$E$16</c:f>
              <c:numCache>
                <c:formatCode>0.000</c:formatCode>
                <c:ptCount val="5"/>
                <c:pt idx="0">
                  <c:v>-25.060377358490562</c:v>
                </c:pt>
                <c:pt idx="1">
                  <c:v>-9.7153039832285089</c:v>
                </c:pt>
                <c:pt idx="2">
                  <c:v>-9.7153039832285089</c:v>
                </c:pt>
                <c:pt idx="3">
                  <c:v>-25.060377358490562</c:v>
                </c:pt>
                <c:pt idx="4">
                  <c:v>-25.060377358490562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54-42BB-BF78-C1FB26E50C7C}"/>
            </c:ext>
          </c:extLst>
        </c:ser>
        <c:ser>
          <c:idx val="3"/>
          <c:order val="3"/>
          <c:tx>
            <c:v>Kusen 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Table!$D$17:$D$21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Table!$E$17:$E$21</c:f>
              <c:numCache>
                <c:formatCode>0.000</c:formatCode>
                <c:ptCount val="5"/>
                <c:pt idx="0">
                  <c:v>-7.5266247379454896</c:v>
                </c:pt>
                <c:pt idx="1">
                  <c:v>7.8184486373165676</c:v>
                </c:pt>
                <c:pt idx="2">
                  <c:v>7.8184486373165676</c:v>
                </c:pt>
                <c:pt idx="3">
                  <c:v>-7.5266247379454896</c:v>
                </c:pt>
                <c:pt idx="4">
                  <c:v>-7.5266247379454896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54-42BB-BF78-C1FB26E50C7C}"/>
            </c:ext>
          </c:extLst>
        </c:ser>
        <c:ser>
          <c:idx val="4"/>
          <c:order val="4"/>
          <c:tx>
            <c:v>Kusen 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Table!$D$22:$D$26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Table!$E$22:$E$26</c:f>
              <c:numCache>
                <c:formatCode>0.000</c:formatCode>
                <c:ptCount val="5"/>
                <c:pt idx="0">
                  <c:v>10.00712788259958</c:v>
                </c:pt>
                <c:pt idx="1">
                  <c:v>25.352201257861633</c:v>
                </c:pt>
                <c:pt idx="2">
                  <c:v>25.352201257861633</c:v>
                </c:pt>
                <c:pt idx="3">
                  <c:v>10.00712788259958</c:v>
                </c:pt>
                <c:pt idx="4">
                  <c:v>10.00712788259958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854-42BB-BF78-C1FB26E50C7C}"/>
            </c:ext>
          </c:extLst>
        </c:ser>
        <c:ser>
          <c:idx val="5"/>
          <c:order val="5"/>
          <c:tx>
            <c:v>Jendela 1</c:v>
          </c:tx>
          <c:spPr>
            <a:ln w="1524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Table!$D$28:$D$32</c:f>
              <c:numCache>
                <c:formatCode>0.000</c:formatCode>
                <c:ptCount val="5"/>
                <c:pt idx="0">
                  <c:v>-16.305660377358492</c:v>
                </c:pt>
                <c:pt idx="1">
                  <c:v>-16.305660377358492</c:v>
                </c:pt>
                <c:pt idx="2">
                  <c:v>1.3496855345911918</c:v>
                </c:pt>
                <c:pt idx="3">
                  <c:v>1.3496855345911918</c:v>
                </c:pt>
                <c:pt idx="4">
                  <c:v>-16.305660377358492</c:v>
                </c:pt>
              </c:numCache>
            </c:numRef>
          </c:xVal>
          <c:yVal>
            <c:numRef>
              <c:f>Table!$E$28:$E$32</c:f>
              <c:numCache>
                <c:formatCode>0.000</c:formatCode>
                <c:ptCount val="5"/>
                <c:pt idx="0">
                  <c:v>-24.768553459119495</c:v>
                </c:pt>
                <c:pt idx="1">
                  <c:v>25.060377358490566</c:v>
                </c:pt>
                <c:pt idx="2">
                  <c:v>25.060377358490566</c:v>
                </c:pt>
                <c:pt idx="3">
                  <c:v>-24.768553459119495</c:v>
                </c:pt>
                <c:pt idx="4">
                  <c:v>-24.768553459119495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854-42BB-BF78-C1FB26E50C7C}"/>
            </c:ext>
          </c:extLst>
        </c:ser>
        <c:ser>
          <c:idx val="6"/>
          <c:order val="6"/>
          <c:tx>
            <c:v>Jendela 2</c:v>
          </c:tx>
          <c:spPr>
            <a:ln w="1524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Table!$D$33:$D$37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Table!$E$33:$E$37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854-42BB-BF78-C1FB26E50C7C}"/>
            </c:ext>
          </c:extLst>
        </c:ser>
        <c:ser>
          <c:idx val="7"/>
          <c:order val="7"/>
          <c:tx>
            <c:v>3a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Table!$D$39:$D$43</c:f>
              <c:numCache>
                <c:formatCode>0.000</c:formatCode>
                <c:ptCount val="5"/>
                <c:pt idx="0">
                  <c:v>-8.2075471698113223</c:v>
                </c:pt>
                <c:pt idx="1">
                  <c:v>-8.2075471698113223</c:v>
                </c:pt>
                <c:pt idx="2">
                  <c:v>-6.7484276729559785</c:v>
                </c:pt>
                <c:pt idx="3">
                  <c:v>-6.7484276729559785</c:v>
                </c:pt>
                <c:pt idx="4">
                  <c:v>-8.2075471698113223</c:v>
                </c:pt>
              </c:numCache>
            </c:numRef>
          </c:xVal>
          <c:yVal>
            <c:numRef>
              <c:f>Table!$E$39:$E$43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854-42BB-BF78-C1FB26E50C7C}"/>
            </c:ext>
          </c:extLst>
        </c:ser>
        <c:ser>
          <c:idx val="8"/>
          <c:order val="8"/>
          <c:tx>
            <c:v>3b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Table!$D$45:$D$49</c:f>
              <c:numCache>
                <c:formatCode>0.000</c:formatCode>
                <c:ptCount val="5"/>
                <c:pt idx="0">
                  <c:v>18223.85534591195</c:v>
                </c:pt>
                <c:pt idx="1">
                  <c:v>18223.85534591195</c:v>
                </c:pt>
                <c:pt idx="2">
                  <c:v>18225.314465408806</c:v>
                </c:pt>
                <c:pt idx="3">
                  <c:v>18225.314465408806</c:v>
                </c:pt>
                <c:pt idx="4">
                  <c:v>18223.85534591195</c:v>
                </c:pt>
              </c:numCache>
            </c:numRef>
          </c:xVal>
          <c:yVal>
            <c:numRef>
              <c:f>Table!$E$45:$E$49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854-42BB-BF78-C1FB26E50C7C}"/>
            </c:ext>
          </c:extLst>
        </c:ser>
        <c:ser>
          <c:idx val="9"/>
          <c:order val="9"/>
          <c:tx>
            <c:v>3c</c:v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Table!$D$51:$D$55</c:f>
              <c:numCache>
                <c:formatCode>0.000</c:formatCode>
                <c:ptCount val="5"/>
                <c:pt idx="0">
                  <c:v>18223.85534591195</c:v>
                </c:pt>
                <c:pt idx="1">
                  <c:v>18223.85534591195</c:v>
                </c:pt>
                <c:pt idx="2">
                  <c:v>18225.314465408806</c:v>
                </c:pt>
                <c:pt idx="3">
                  <c:v>18225.314465408806</c:v>
                </c:pt>
                <c:pt idx="4">
                  <c:v>18223.85534591195</c:v>
                </c:pt>
              </c:numCache>
            </c:numRef>
          </c:xVal>
          <c:yVal>
            <c:numRef>
              <c:f>Table!$E$51:$E$55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854-42BB-BF78-C1FB26E50C7C}"/>
            </c:ext>
          </c:extLst>
        </c:ser>
        <c:ser>
          <c:idx val="10"/>
          <c:order val="10"/>
          <c:tx>
            <c:v>4a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Table!$D$57:$D$61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Table!$E$57:$E$61</c:f>
              <c:numCache>
                <c:formatCode>0.000</c:formatCode>
                <c:ptCount val="5"/>
                <c:pt idx="0">
                  <c:v>-1.3132075471698066</c:v>
                </c:pt>
                <c:pt idx="1">
                  <c:v>0.14591194968554078</c:v>
                </c:pt>
                <c:pt idx="2">
                  <c:v>0.14591194968554078</c:v>
                </c:pt>
                <c:pt idx="3">
                  <c:v>-1.3132075471698066</c:v>
                </c:pt>
                <c:pt idx="4">
                  <c:v>-1.3132075471698066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854-42BB-BF78-C1FB26E50C7C}"/>
            </c:ext>
          </c:extLst>
        </c:ser>
        <c:ser>
          <c:idx val="11"/>
          <c:order val="11"/>
          <c:tx>
            <c:v>4b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Table!$D$63:$D$67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Table!$E$63:$E$67</c:f>
              <c:numCache>
                <c:formatCode>0.000</c:formatCode>
                <c:ptCount val="5"/>
                <c:pt idx="0">
                  <c:v>18216.122012578617</c:v>
                </c:pt>
                <c:pt idx="1">
                  <c:v>18217.581132075473</c:v>
                </c:pt>
                <c:pt idx="2">
                  <c:v>18217.581132075473</c:v>
                </c:pt>
                <c:pt idx="3">
                  <c:v>18216.122012578617</c:v>
                </c:pt>
                <c:pt idx="4">
                  <c:v>18216.122012578617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854-42BB-BF78-C1FB26E50C7C}"/>
            </c:ext>
          </c:extLst>
        </c:ser>
        <c:ser>
          <c:idx val="12"/>
          <c:order val="12"/>
          <c:tx>
            <c:v>4c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Table!$D$69:$D$73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Table!$E$69:$E$73</c:f>
              <c:numCache>
                <c:formatCode>0.000</c:formatCode>
                <c:ptCount val="5"/>
                <c:pt idx="0">
                  <c:v>18216.122012578617</c:v>
                </c:pt>
                <c:pt idx="1">
                  <c:v>18217.581132075473</c:v>
                </c:pt>
                <c:pt idx="2">
                  <c:v>18217.581132075473</c:v>
                </c:pt>
                <c:pt idx="3">
                  <c:v>18216.122012578617</c:v>
                </c:pt>
                <c:pt idx="4">
                  <c:v>18216.122012578617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854-42BB-BF78-C1FB26E50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625952"/>
        <c:axId val="881646512"/>
      </c:scatterChart>
      <c:valAx>
        <c:axId val="702625952"/>
        <c:scaling>
          <c:orientation val="minMax"/>
          <c:max val="30"/>
          <c:min val="-30"/>
        </c:scaling>
        <c:delete val="1"/>
        <c:axPos val="b"/>
        <c:numFmt formatCode="0.000" sourceLinked="1"/>
        <c:majorTickMark val="none"/>
        <c:minorTickMark val="none"/>
        <c:tickLblPos val="nextTo"/>
        <c:crossAx val="881646512"/>
        <c:crosses val="autoZero"/>
        <c:crossBetween val="midCat"/>
        <c:majorUnit val="5"/>
        <c:minorUnit val="1"/>
      </c:valAx>
      <c:valAx>
        <c:axId val="881646512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2625952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-20.245283018867926</c:v>
                </c:pt>
                <c:pt idx="1">
                  <c:v>-20.245283018867926</c:v>
                </c:pt>
                <c:pt idx="2">
                  <c:v>20.245283018867926</c:v>
                </c:pt>
                <c:pt idx="3">
                  <c:v>20.245283018867926</c:v>
                </c:pt>
                <c:pt idx="4">
                  <c:v>-20.245283018867926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-28.999999999999996</c:v>
                </c:pt>
                <c:pt idx="1">
                  <c:v>29.000000000000004</c:v>
                </c:pt>
                <c:pt idx="2">
                  <c:v>29.000000000000004</c:v>
                </c:pt>
                <c:pt idx="3">
                  <c:v>-28.999999999999996</c:v>
                </c:pt>
                <c:pt idx="4">
                  <c:v>-28.999999999999996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E-4012-8241-F9F3A9BD13CE}"/>
            </c:ext>
          </c:extLst>
        </c:ser>
        <c:ser>
          <c:idx val="1"/>
          <c:order val="1"/>
          <c:tx>
            <c:v>Kusen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-16.59748427672956</c:v>
                </c:pt>
                <c:pt idx="1">
                  <c:v>-16.59748427672956</c:v>
                </c:pt>
                <c:pt idx="2">
                  <c:v>1.6415094339622591</c:v>
                </c:pt>
                <c:pt idx="3">
                  <c:v>1.6415094339622591</c:v>
                </c:pt>
                <c:pt idx="4">
                  <c:v>-16.59748427672956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-25.060377358490562</c:v>
                </c:pt>
                <c:pt idx="1">
                  <c:v>25.352201257861633</c:v>
                </c:pt>
                <c:pt idx="2">
                  <c:v>25.352201257861633</c:v>
                </c:pt>
                <c:pt idx="3">
                  <c:v>-25.060377358490562</c:v>
                </c:pt>
                <c:pt idx="4">
                  <c:v>-25.060377358490562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6E-4012-8241-F9F3A9BD13CE}"/>
            </c:ext>
          </c:extLst>
        </c:ser>
        <c:ser>
          <c:idx val="2"/>
          <c:order val="2"/>
          <c:tx>
            <c:v>Kusen 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Table!$D$12:$D$16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Table!$E$12:$E$16</c:f>
              <c:numCache>
                <c:formatCode>0.000</c:formatCode>
                <c:ptCount val="5"/>
                <c:pt idx="0">
                  <c:v>-25.060377358490562</c:v>
                </c:pt>
                <c:pt idx="1">
                  <c:v>-9.7153039832285089</c:v>
                </c:pt>
                <c:pt idx="2">
                  <c:v>-9.7153039832285089</c:v>
                </c:pt>
                <c:pt idx="3">
                  <c:v>-25.060377358490562</c:v>
                </c:pt>
                <c:pt idx="4">
                  <c:v>-25.060377358490562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6E-4012-8241-F9F3A9BD13CE}"/>
            </c:ext>
          </c:extLst>
        </c:ser>
        <c:ser>
          <c:idx val="3"/>
          <c:order val="3"/>
          <c:tx>
            <c:v>Kusen 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Table!$D$17:$D$21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Table!$E$17:$E$21</c:f>
              <c:numCache>
                <c:formatCode>0.000</c:formatCode>
                <c:ptCount val="5"/>
                <c:pt idx="0">
                  <c:v>-7.5266247379454896</c:v>
                </c:pt>
                <c:pt idx="1">
                  <c:v>7.8184486373165676</c:v>
                </c:pt>
                <c:pt idx="2">
                  <c:v>7.8184486373165676</c:v>
                </c:pt>
                <c:pt idx="3">
                  <c:v>-7.5266247379454896</c:v>
                </c:pt>
                <c:pt idx="4">
                  <c:v>-7.5266247379454896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6E-4012-8241-F9F3A9BD13CE}"/>
            </c:ext>
          </c:extLst>
        </c:ser>
        <c:ser>
          <c:idx val="4"/>
          <c:order val="4"/>
          <c:tx>
            <c:v>Kusen 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Table!$D$22:$D$26</c:f>
              <c:numCache>
                <c:formatCode>0.000</c:formatCode>
                <c:ptCount val="5"/>
                <c:pt idx="0">
                  <c:v>4.5597484276729503</c:v>
                </c:pt>
                <c:pt idx="1">
                  <c:v>4.5597484276729503</c:v>
                </c:pt>
                <c:pt idx="2">
                  <c:v>17.327044025157232</c:v>
                </c:pt>
                <c:pt idx="3">
                  <c:v>17.327044025157232</c:v>
                </c:pt>
                <c:pt idx="4">
                  <c:v>4.5597484276729503</c:v>
                </c:pt>
              </c:numCache>
            </c:numRef>
          </c:xVal>
          <c:yVal>
            <c:numRef>
              <c:f>Table!$E$22:$E$26</c:f>
              <c:numCache>
                <c:formatCode>0.000</c:formatCode>
                <c:ptCount val="5"/>
                <c:pt idx="0">
                  <c:v>10.00712788259958</c:v>
                </c:pt>
                <c:pt idx="1">
                  <c:v>25.352201257861633</c:v>
                </c:pt>
                <c:pt idx="2">
                  <c:v>25.352201257861633</c:v>
                </c:pt>
                <c:pt idx="3">
                  <c:v>10.00712788259958</c:v>
                </c:pt>
                <c:pt idx="4">
                  <c:v>10.00712788259958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6E-4012-8241-F9F3A9BD13CE}"/>
            </c:ext>
          </c:extLst>
        </c:ser>
        <c:ser>
          <c:idx val="5"/>
          <c:order val="5"/>
          <c:tx>
            <c:v>Jendela 1</c:v>
          </c:tx>
          <c:spPr>
            <a:ln w="1524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Table!$D$28:$D$32</c:f>
              <c:numCache>
                <c:formatCode>0.000</c:formatCode>
                <c:ptCount val="5"/>
                <c:pt idx="0">
                  <c:v>-16.305660377358492</c:v>
                </c:pt>
                <c:pt idx="1">
                  <c:v>-16.305660377358492</c:v>
                </c:pt>
                <c:pt idx="2">
                  <c:v>1.3496855345911918</c:v>
                </c:pt>
                <c:pt idx="3">
                  <c:v>1.3496855345911918</c:v>
                </c:pt>
                <c:pt idx="4">
                  <c:v>-16.305660377358492</c:v>
                </c:pt>
              </c:numCache>
            </c:numRef>
          </c:xVal>
          <c:yVal>
            <c:numRef>
              <c:f>Table!$E$28:$E$32</c:f>
              <c:numCache>
                <c:formatCode>0.000</c:formatCode>
                <c:ptCount val="5"/>
                <c:pt idx="0">
                  <c:v>-24.768553459119495</c:v>
                </c:pt>
                <c:pt idx="1">
                  <c:v>25.060377358490566</c:v>
                </c:pt>
                <c:pt idx="2">
                  <c:v>25.060377358490566</c:v>
                </c:pt>
                <c:pt idx="3">
                  <c:v>-24.768553459119495</c:v>
                </c:pt>
                <c:pt idx="4">
                  <c:v>-24.768553459119495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6E-4012-8241-F9F3A9BD13CE}"/>
            </c:ext>
          </c:extLst>
        </c:ser>
        <c:ser>
          <c:idx val="6"/>
          <c:order val="6"/>
          <c:tx>
            <c:v>Jendela 2</c:v>
          </c:tx>
          <c:spPr>
            <a:ln w="1524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Table!$D$33:$D$37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Table!$E$33:$E$37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6E-4012-8241-F9F3A9BD13CE}"/>
            </c:ext>
          </c:extLst>
        </c:ser>
        <c:ser>
          <c:idx val="7"/>
          <c:order val="7"/>
          <c:tx>
            <c:v>3a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Table!$D$39:$D$43</c:f>
              <c:numCache>
                <c:formatCode>0.000</c:formatCode>
                <c:ptCount val="5"/>
                <c:pt idx="0">
                  <c:v>-8.2075471698113223</c:v>
                </c:pt>
                <c:pt idx="1">
                  <c:v>-8.2075471698113223</c:v>
                </c:pt>
                <c:pt idx="2">
                  <c:v>-6.7484276729559785</c:v>
                </c:pt>
                <c:pt idx="3">
                  <c:v>-6.7484276729559785</c:v>
                </c:pt>
                <c:pt idx="4">
                  <c:v>-8.2075471698113223</c:v>
                </c:pt>
              </c:numCache>
            </c:numRef>
          </c:xVal>
          <c:yVal>
            <c:numRef>
              <c:f>Table!$E$39:$E$43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6E-4012-8241-F9F3A9BD13CE}"/>
            </c:ext>
          </c:extLst>
        </c:ser>
        <c:ser>
          <c:idx val="8"/>
          <c:order val="8"/>
          <c:tx>
            <c:v>3b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Table!$D$45:$D$49</c:f>
              <c:numCache>
                <c:formatCode>0.000</c:formatCode>
                <c:ptCount val="5"/>
                <c:pt idx="0">
                  <c:v>18223.85534591195</c:v>
                </c:pt>
                <c:pt idx="1">
                  <c:v>18223.85534591195</c:v>
                </c:pt>
                <c:pt idx="2">
                  <c:v>18225.314465408806</c:v>
                </c:pt>
                <c:pt idx="3">
                  <c:v>18225.314465408806</c:v>
                </c:pt>
                <c:pt idx="4">
                  <c:v>18223.85534591195</c:v>
                </c:pt>
              </c:numCache>
            </c:numRef>
          </c:xVal>
          <c:yVal>
            <c:numRef>
              <c:f>Table!$E$45:$E$49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6E-4012-8241-F9F3A9BD13CE}"/>
            </c:ext>
          </c:extLst>
        </c:ser>
        <c:ser>
          <c:idx val="9"/>
          <c:order val="9"/>
          <c:tx>
            <c:v>3c</c:v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Table!$D$51:$D$55</c:f>
              <c:numCache>
                <c:formatCode>0.000</c:formatCode>
                <c:ptCount val="5"/>
                <c:pt idx="0">
                  <c:v>18223.85534591195</c:v>
                </c:pt>
                <c:pt idx="1">
                  <c:v>18223.85534591195</c:v>
                </c:pt>
                <c:pt idx="2">
                  <c:v>18225.314465408806</c:v>
                </c:pt>
                <c:pt idx="3">
                  <c:v>18225.314465408806</c:v>
                </c:pt>
                <c:pt idx="4">
                  <c:v>18223.85534591195</c:v>
                </c:pt>
              </c:numCache>
            </c:numRef>
          </c:xVal>
          <c:yVal>
            <c:numRef>
              <c:f>Table!$E$51:$E$55</c:f>
              <c:numCache>
                <c:formatCode>0.000</c:formatCode>
                <c:ptCount val="5"/>
                <c:pt idx="0">
                  <c:v>-22.142138364779871</c:v>
                </c:pt>
                <c:pt idx="1">
                  <c:v>20.974842767295602</c:v>
                </c:pt>
                <c:pt idx="2">
                  <c:v>20.974842767295602</c:v>
                </c:pt>
                <c:pt idx="3">
                  <c:v>-22.142138364779871</c:v>
                </c:pt>
                <c:pt idx="4">
                  <c:v>-22.142138364779871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6E-4012-8241-F9F3A9BD13CE}"/>
            </c:ext>
          </c:extLst>
        </c:ser>
        <c:ser>
          <c:idx val="10"/>
          <c:order val="10"/>
          <c:tx>
            <c:v>4a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Table!$D$57:$D$61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Table!$E$57:$E$61</c:f>
              <c:numCache>
                <c:formatCode>0.000</c:formatCode>
                <c:ptCount val="5"/>
                <c:pt idx="0">
                  <c:v>-1.3132075471698066</c:v>
                </c:pt>
                <c:pt idx="1">
                  <c:v>0.14591194968554078</c:v>
                </c:pt>
                <c:pt idx="2">
                  <c:v>0.14591194968554078</c:v>
                </c:pt>
                <c:pt idx="3">
                  <c:v>-1.3132075471698066</c:v>
                </c:pt>
                <c:pt idx="4">
                  <c:v>-1.3132075471698066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D6E-4012-8241-F9F3A9BD13CE}"/>
            </c:ext>
          </c:extLst>
        </c:ser>
        <c:ser>
          <c:idx val="11"/>
          <c:order val="11"/>
          <c:tx>
            <c:v>4b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Table!$D$63:$D$67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Table!$E$63:$E$67</c:f>
              <c:numCache>
                <c:formatCode>0.000</c:formatCode>
                <c:ptCount val="5"/>
                <c:pt idx="0">
                  <c:v>18216.122012578617</c:v>
                </c:pt>
                <c:pt idx="1">
                  <c:v>18217.581132075473</c:v>
                </c:pt>
                <c:pt idx="2">
                  <c:v>18217.581132075473</c:v>
                </c:pt>
                <c:pt idx="3">
                  <c:v>18216.122012578617</c:v>
                </c:pt>
                <c:pt idx="4">
                  <c:v>18216.122012578617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D6E-4012-8241-F9F3A9BD13CE}"/>
            </c:ext>
          </c:extLst>
        </c:ser>
        <c:ser>
          <c:idx val="12"/>
          <c:order val="12"/>
          <c:tx>
            <c:v>4c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Table!$D$69:$D$73</c:f>
              <c:numCache>
                <c:formatCode>0.000</c:formatCode>
                <c:ptCount val="5"/>
                <c:pt idx="0">
                  <c:v>-14.408805031446544</c:v>
                </c:pt>
                <c:pt idx="1">
                  <c:v>-14.408805031446544</c:v>
                </c:pt>
                <c:pt idx="2">
                  <c:v>-0.54716981132075659</c:v>
                </c:pt>
                <c:pt idx="3">
                  <c:v>-0.54716981132075659</c:v>
                </c:pt>
                <c:pt idx="4">
                  <c:v>-14.408805031446544</c:v>
                </c:pt>
              </c:numCache>
            </c:numRef>
          </c:xVal>
          <c:yVal>
            <c:numRef>
              <c:f>Table!$E$69:$E$73</c:f>
              <c:numCache>
                <c:formatCode>0.000</c:formatCode>
                <c:ptCount val="5"/>
                <c:pt idx="0">
                  <c:v>18216.122012578617</c:v>
                </c:pt>
                <c:pt idx="1">
                  <c:v>18217.581132075473</c:v>
                </c:pt>
                <c:pt idx="2">
                  <c:v>18217.581132075473</c:v>
                </c:pt>
                <c:pt idx="3">
                  <c:v>18216.122012578617</c:v>
                </c:pt>
                <c:pt idx="4">
                  <c:v>18216.122012578617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D6E-4012-8241-F9F3A9BD1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625952"/>
        <c:axId val="881646512"/>
      </c:scatterChart>
      <c:valAx>
        <c:axId val="702625952"/>
        <c:scaling>
          <c:orientation val="minMax"/>
          <c:max val="30"/>
          <c:min val="-30"/>
        </c:scaling>
        <c:delete val="1"/>
        <c:axPos val="b"/>
        <c:numFmt formatCode="0.000" sourceLinked="1"/>
        <c:majorTickMark val="none"/>
        <c:minorTickMark val="none"/>
        <c:tickLblPos val="nextTo"/>
        <c:crossAx val="881646512"/>
        <c:crosses val="autoZero"/>
        <c:crossBetween val="midCat"/>
        <c:majorUnit val="5"/>
        <c:minorUnit val="1"/>
      </c:valAx>
      <c:valAx>
        <c:axId val="881646512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2625952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6.jpe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AEE3-024C-4F5D-8186-D1F5394926C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C5DBC-CD68-40CF-BB01-24882646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38100</xdr:rowOff>
    </xdr:from>
    <xdr:to>
      <xdr:col>6</xdr:col>
      <xdr:colOff>368608</xdr:colOff>
      <xdr:row>17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104E6-C110-60A4-920C-46A33D0F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752475"/>
          <a:ext cx="2368858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32</xdr:row>
      <xdr:rowOff>142876</xdr:rowOff>
    </xdr:from>
    <xdr:to>
      <xdr:col>8</xdr:col>
      <xdr:colOff>406725</xdr:colOff>
      <xdr:row>53</xdr:row>
      <xdr:rowOff>64451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7D6D6-F81E-4479-44A6-1A4BC65334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20" r="5251"/>
        <a:stretch/>
      </xdr:blipFill>
      <xdr:spPr>
        <a:xfrm>
          <a:off x="714375" y="7762876"/>
          <a:ext cx="5274000" cy="49222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54</xdr:row>
      <xdr:rowOff>209550</xdr:rowOff>
    </xdr:from>
    <xdr:to>
      <xdr:col>8</xdr:col>
      <xdr:colOff>248925</xdr:colOff>
      <xdr:row>68</xdr:row>
      <xdr:rowOff>175805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83427-39EF-833B-1952-3DA75FDACD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482" r="1016"/>
        <a:stretch/>
      </xdr:blipFill>
      <xdr:spPr>
        <a:xfrm>
          <a:off x="790575" y="13068300"/>
          <a:ext cx="5040000" cy="3300005"/>
        </a:xfrm>
        <a:prstGeom prst="rect">
          <a:avLst/>
        </a:prstGeom>
      </xdr:spPr>
    </xdr:pic>
    <xdr:clientData/>
  </xdr:twoCellAnchor>
  <xdr:twoCellAnchor>
    <xdr:from>
      <xdr:col>11</xdr:col>
      <xdr:colOff>609600</xdr:colOff>
      <xdr:row>2</xdr:row>
      <xdr:rowOff>180975</xdr:rowOff>
    </xdr:from>
    <xdr:to>
      <xdr:col>18</xdr:col>
      <xdr:colOff>104775</xdr:colOff>
      <xdr:row>22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6DD33C-3F50-4D60-9FFF-7465F8AC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121875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90EB1-FAA4-4502-915D-0507F3B21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9</xdr:row>
      <xdr:rowOff>85726</xdr:rowOff>
    </xdr:from>
    <xdr:to>
      <xdr:col>6</xdr:col>
      <xdr:colOff>255561</xdr:colOff>
      <xdr:row>22</xdr:row>
      <xdr:rowOff>76201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947BDD3-D554-4B05-8C82-48B377DA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2705101"/>
          <a:ext cx="2284386" cy="3086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85725</xdr:rowOff>
    </xdr:from>
    <xdr:to>
      <xdr:col>8</xdr:col>
      <xdr:colOff>371427</xdr:colOff>
      <xdr:row>56</xdr:row>
      <xdr:rowOff>186594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0972B-58A2-49FF-B6BD-77A35B0E2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420" r="5251"/>
        <a:stretch/>
      </xdr:blipFill>
      <xdr:spPr>
        <a:xfrm>
          <a:off x="295275" y="9134475"/>
          <a:ext cx="5238702" cy="48633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123825</xdr:rowOff>
    </xdr:from>
    <xdr:to>
      <xdr:col>8</xdr:col>
      <xdr:colOff>137427</xdr:colOff>
      <xdr:row>71</xdr:row>
      <xdr:rowOff>50859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F22617-69BC-4901-98AC-0EBBED8F4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482" r="1016"/>
        <a:stretch/>
      </xdr:blipFill>
      <xdr:spPr>
        <a:xfrm>
          <a:off x="295275" y="14173200"/>
          <a:ext cx="5004702" cy="3260784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110</xdr:row>
      <xdr:rowOff>133350</xdr:rowOff>
    </xdr:from>
    <xdr:to>
      <xdr:col>8</xdr:col>
      <xdr:colOff>14700</xdr:colOff>
      <xdr:row>128</xdr:row>
      <xdr:rowOff>167100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0F99D6-3999-41AF-9CB0-B7EC13BB5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180975</xdr:colOff>
      <xdr:row>1</xdr:row>
      <xdr:rowOff>190500</xdr:rowOff>
    </xdr:from>
    <xdr:to>
      <xdr:col>2</xdr:col>
      <xdr:colOff>671700</xdr:colOff>
      <xdr:row>6</xdr:row>
      <xdr:rowOff>71625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30F92-2EF7-B813-FAA9-A9BDF5B9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28625"/>
          <a:ext cx="1548000" cy="1548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17FB-71BD-4CEF-BDE2-9088AA20F661}">
  <sheetPr>
    <tabColor theme="4" tint="-0.249977111117893"/>
  </sheetPr>
  <dimension ref="B2:J27"/>
  <sheetViews>
    <sheetView tabSelected="1" workbookViewId="0"/>
  </sheetViews>
  <sheetFormatPr defaultRowHeight="18.75" customHeight="1" x14ac:dyDescent="0.25"/>
  <cols>
    <col min="1" max="1" width="4.28515625" style="117" customWidth="1"/>
    <col min="2" max="2" width="16.7109375" style="117" customWidth="1"/>
    <col min="3" max="3" width="2.85546875" style="116" customWidth="1"/>
    <col min="4" max="16384" width="9.140625" style="117"/>
  </cols>
  <sheetData>
    <row r="2" spans="2:10" ht="15.75" x14ac:dyDescent="0.25">
      <c r="B2" s="115" t="s">
        <v>167</v>
      </c>
      <c r="C2" s="116" t="s">
        <v>168</v>
      </c>
      <c r="D2" s="117" t="s">
        <v>200</v>
      </c>
    </row>
    <row r="3" spans="2:10" ht="15.75" x14ac:dyDescent="0.25">
      <c r="B3" s="115" t="s">
        <v>169</v>
      </c>
      <c r="C3" s="116" t="s">
        <v>168</v>
      </c>
      <c r="D3" s="117" t="s">
        <v>170</v>
      </c>
    </row>
    <row r="4" spans="2:10" ht="15.75" x14ac:dyDescent="0.25">
      <c r="B4" s="115" t="s">
        <v>171</v>
      </c>
      <c r="C4" s="116" t="s">
        <v>168</v>
      </c>
      <c r="D4" s="118" t="s">
        <v>199</v>
      </c>
    </row>
    <row r="5" spans="2:10" ht="15.75" x14ac:dyDescent="0.25">
      <c r="B5" s="115"/>
    </row>
    <row r="6" spans="2:10" ht="15.75" x14ac:dyDescent="0.25">
      <c r="B6" s="115" t="s">
        <v>172</v>
      </c>
      <c r="C6" s="116" t="s">
        <v>168</v>
      </c>
      <c r="D6" s="117" t="s">
        <v>173</v>
      </c>
    </row>
    <row r="7" spans="2:10" ht="15.75" x14ac:dyDescent="0.25">
      <c r="B7" s="115" t="s">
        <v>174</v>
      </c>
      <c r="C7" s="116" t="s">
        <v>168</v>
      </c>
      <c r="D7" s="119" t="s">
        <v>166</v>
      </c>
    </row>
    <row r="8" spans="2:10" ht="15.75" x14ac:dyDescent="0.25">
      <c r="C8" s="117"/>
      <c r="J8" s="120"/>
    </row>
    <row r="10" spans="2:10" ht="15.75" x14ac:dyDescent="0.25">
      <c r="B10" s="121" t="s">
        <v>175</v>
      </c>
      <c r="C10" s="122"/>
      <c r="D10" s="122"/>
      <c r="E10" s="122"/>
      <c r="F10" s="122"/>
      <c r="G10" s="122"/>
      <c r="H10" s="122"/>
      <c r="I10" s="122"/>
    </row>
    <row r="12" spans="2:10" ht="15.75" x14ac:dyDescent="0.25"/>
    <row r="23" spans="2:10" ht="15.75" x14ac:dyDescent="0.25">
      <c r="B23" s="117" t="s">
        <v>176</v>
      </c>
    </row>
    <row r="24" spans="2:10" ht="15.75" x14ac:dyDescent="0.25">
      <c r="B24" s="117" t="s">
        <v>177</v>
      </c>
    </row>
    <row r="26" spans="2:10" ht="15.75" x14ac:dyDescent="0.25">
      <c r="B26" s="117" t="s">
        <v>178</v>
      </c>
      <c r="C26" s="117"/>
    </row>
    <row r="27" spans="2:10" ht="15.75" x14ac:dyDescent="0.25">
      <c r="B27" s="123" t="s">
        <v>179</v>
      </c>
      <c r="C27" s="124"/>
      <c r="D27" s="124"/>
      <c r="E27" s="124"/>
      <c r="F27" s="124"/>
      <c r="G27" s="124"/>
      <c r="H27" s="124"/>
      <c r="I27" s="124"/>
      <c r="J27" s="124"/>
    </row>
  </sheetData>
  <hyperlinks>
    <hyperlink ref="D7" r:id="rId1" xr:uid="{D9885048-F766-4A58-A7CA-67C8323E03B2}"/>
    <hyperlink ref="B27" r:id="rId2" xr:uid="{54CF34D3-B424-49BB-8DED-32F3E68EC23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7030A0"/>
  </sheetPr>
  <dimension ref="A1:W256"/>
  <sheetViews>
    <sheetView showGridLines="0" zoomScale="70" zoomScaleNormal="70" workbookViewId="0"/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21" ht="18.75" customHeight="1" x14ac:dyDescent="0.25">
      <c r="A1" s="74" t="s">
        <v>0</v>
      </c>
      <c r="B1" s="147" t="s">
        <v>1</v>
      </c>
      <c r="C1" s="147"/>
      <c r="D1" s="147"/>
      <c r="E1" s="147"/>
      <c r="F1" s="147"/>
      <c r="G1" s="75" t="s">
        <v>2</v>
      </c>
      <c r="H1" s="75" t="s">
        <v>3</v>
      </c>
      <c r="I1" s="76" t="s">
        <v>4</v>
      </c>
      <c r="K1" s="74" t="s">
        <v>0</v>
      </c>
      <c r="L1" s="147" t="s">
        <v>1</v>
      </c>
      <c r="M1" s="147"/>
      <c r="N1" s="147"/>
      <c r="O1" s="147"/>
      <c r="P1" s="147"/>
      <c r="Q1" s="75" t="s">
        <v>2</v>
      </c>
      <c r="R1" s="75" t="s">
        <v>3</v>
      </c>
      <c r="S1" s="76" t="s">
        <v>4</v>
      </c>
    </row>
    <row r="2" spans="1:21" ht="18.75" customHeight="1" x14ac:dyDescent="0.25">
      <c r="A2" s="66" t="s">
        <v>5</v>
      </c>
      <c r="B2" s="67" t="s">
        <v>6</v>
      </c>
      <c r="C2" s="68"/>
      <c r="D2" s="68"/>
      <c r="E2" s="68"/>
      <c r="F2" s="68"/>
      <c r="G2" s="69"/>
      <c r="H2" s="68"/>
      <c r="I2" s="70"/>
      <c r="K2" s="66" t="s">
        <v>56</v>
      </c>
      <c r="L2" s="71" t="s">
        <v>122</v>
      </c>
      <c r="M2" s="72"/>
      <c r="N2" s="72"/>
      <c r="O2" s="72"/>
      <c r="P2" s="72"/>
      <c r="Q2" s="73"/>
      <c r="R2" s="72"/>
      <c r="S2" s="70"/>
    </row>
    <row r="3" spans="1:21" ht="18.75" customHeight="1" x14ac:dyDescent="0.25">
      <c r="A3" s="51" t="s">
        <v>7</v>
      </c>
      <c r="B3" s="30" t="s">
        <v>8</v>
      </c>
      <c r="C3" s="31"/>
      <c r="D3" s="31"/>
      <c r="E3" s="31"/>
      <c r="F3" s="31"/>
      <c r="G3" s="32"/>
      <c r="H3" s="31"/>
      <c r="I3" s="33"/>
      <c r="K3" s="61"/>
      <c r="L3" s="55"/>
      <c r="M3" s="56"/>
      <c r="N3" s="56"/>
      <c r="O3" s="56"/>
      <c r="P3" s="56"/>
      <c r="Q3" s="57"/>
      <c r="R3" s="56"/>
      <c r="S3" s="58"/>
    </row>
    <row r="4" spans="1:21" ht="18.75" customHeight="1" x14ac:dyDescent="0.25">
      <c r="A4" s="52"/>
      <c r="B4" s="34"/>
      <c r="C4" s="22"/>
      <c r="D4" s="22"/>
      <c r="E4" s="22"/>
      <c r="F4" s="22"/>
      <c r="G4" s="35"/>
      <c r="H4" s="22"/>
      <c r="I4" s="36"/>
      <c r="K4" s="62"/>
      <c r="L4" s="22"/>
      <c r="M4" s="22"/>
      <c r="N4" s="22"/>
      <c r="O4" s="22"/>
      <c r="P4" s="22"/>
      <c r="Q4" s="22"/>
      <c r="R4" s="22"/>
      <c r="S4" s="36"/>
    </row>
    <row r="5" spans="1:21" ht="18.75" customHeight="1" x14ac:dyDescent="0.25">
      <c r="A5" s="52"/>
      <c r="B5" s="34"/>
      <c r="C5" s="22"/>
      <c r="D5" s="22"/>
      <c r="E5" s="22"/>
      <c r="F5" s="22"/>
      <c r="G5" s="35"/>
      <c r="H5" s="22"/>
      <c r="I5" s="36"/>
      <c r="K5" s="62"/>
      <c r="L5" s="22"/>
      <c r="M5" s="22"/>
      <c r="N5" s="22"/>
      <c r="O5" s="22"/>
      <c r="P5" s="22"/>
      <c r="Q5" s="22"/>
      <c r="R5" s="22"/>
      <c r="S5" s="36"/>
    </row>
    <row r="6" spans="1:21" ht="18.75" customHeight="1" x14ac:dyDescent="0.25">
      <c r="A6" s="52"/>
      <c r="B6" s="34"/>
      <c r="C6" s="22"/>
      <c r="D6" s="22"/>
      <c r="E6" s="22"/>
      <c r="F6" s="22"/>
      <c r="G6" s="35"/>
      <c r="H6" s="22"/>
      <c r="I6" s="36"/>
      <c r="K6" s="62"/>
      <c r="L6" s="22"/>
      <c r="M6" s="22"/>
      <c r="N6" s="22"/>
      <c r="O6" s="22"/>
      <c r="P6" s="22"/>
      <c r="Q6" s="22"/>
      <c r="R6" s="22"/>
      <c r="S6" s="36"/>
    </row>
    <row r="7" spans="1:21" ht="18.75" customHeight="1" x14ac:dyDescent="0.25">
      <c r="A7" s="52"/>
      <c r="B7" s="34"/>
      <c r="C7" s="22"/>
      <c r="D7" s="22"/>
      <c r="E7" s="22"/>
      <c r="F7" s="22"/>
      <c r="G7" s="35"/>
      <c r="H7" s="22"/>
      <c r="I7" s="36"/>
      <c r="K7" s="62"/>
      <c r="L7" s="22"/>
      <c r="M7" s="22"/>
      <c r="N7" s="22"/>
      <c r="O7" s="22"/>
      <c r="P7" s="22"/>
      <c r="Q7" s="22"/>
      <c r="R7" s="22"/>
      <c r="S7" s="36"/>
    </row>
    <row r="8" spans="1:21" ht="18.75" customHeight="1" x14ac:dyDescent="0.25">
      <c r="A8" s="52"/>
      <c r="B8" s="34"/>
      <c r="C8" s="22"/>
      <c r="D8" s="22"/>
      <c r="E8" s="22"/>
      <c r="F8" s="22"/>
      <c r="G8" s="35"/>
      <c r="H8" s="22"/>
      <c r="I8" s="36"/>
      <c r="K8" s="62"/>
      <c r="L8" s="22"/>
      <c r="M8" s="22"/>
      <c r="N8" s="22"/>
      <c r="O8" s="22"/>
      <c r="P8" s="22"/>
      <c r="Q8" s="22"/>
      <c r="R8" s="22"/>
      <c r="S8" s="36"/>
    </row>
    <row r="9" spans="1:21" ht="18.75" customHeight="1" x14ac:dyDescent="0.25">
      <c r="A9" s="52"/>
      <c r="B9" s="34"/>
      <c r="C9" s="22"/>
      <c r="D9" s="22"/>
      <c r="E9" s="22"/>
      <c r="F9" s="22"/>
      <c r="G9" s="35"/>
      <c r="H9" s="22"/>
      <c r="I9" s="36"/>
      <c r="K9" s="62"/>
      <c r="L9" s="22"/>
      <c r="M9" s="22"/>
      <c r="N9" s="22"/>
      <c r="O9" s="22"/>
      <c r="P9" s="22"/>
      <c r="Q9" s="22"/>
      <c r="R9" s="22"/>
      <c r="S9" s="36"/>
    </row>
    <row r="10" spans="1:21" ht="18.75" customHeight="1" x14ac:dyDescent="0.25">
      <c r="A10" s="52"/>
      <c r="B10" s="34"/>
      <c r="C10" s="22"/>
      <c r="D10" s="22"/>
      <c r="E10" s="22"/>
      <c r="F10" s="22"/>
      <c r="G10" s="35"/>
      <c r="H10" s="22"/>
      <c r="I10" s="36"/>
      <c r="K10" s="62"/>
      <c r="L10" s="22"/>
      <c r="M10" s="22"/>
      <c r="N10" s="22"/>
      <c r="O10" s="22"/>
      <c r="P10" s="22"/>
      <c r="Q10" s="22"/>
      <c r="R10" s="22"/>
      <c r="S10" s="36"/>
    </row>
    <row r="11" spans="1:21" ht="18.75" customHeight="1" x14ac:dyDescent="0.25">
      <c r="A11" s="52"/>
      <c r="B11" s="34"/>
      <c r="C11" s="22"/>
      <c r="D11" s="22"/>
      <c r="E11" s="22"/>
      <c r="F11" s="22"/>
      <c r="G11" s="35"/>
      <c r="H11" s="22"/>
      <c r="I11" s="36"/>
      <c r="K11" s="62"/>
      <c r="L11" s="22"/>
      <c r="M11" s="22"/>
      <c r="N11" s="22"/>
      <c r="O11" s="22"/>
      <c r="P11" s="22"/>
      <c r="Q11" s="22"/>
      <c r="R11" s="22"/>
      <c r="S11" s="36"/>
      <c r="U11" s="1" t="s">
        <v>147</v>
      </c>
    </row>
    <row r="12" spans="1:21" ht="18.75" customHeight="1" x14ac:dyDescent="0.25">
      <c r="A12" s="52"/>
      <c r="B12" s="34"/>
      <c r="C12" s="22"/>
      <c r="D12" s="22"/>
      <c r="E12" s="22"/>
      <c r="F12" s="22"/>
      <c r="G12" s="35"/>
      <c r="H12" s="22"/>
      <c r="I12" s="36"/>
      <c r="K12" s="62"/>
      <c r="L12" s="22"/>
      <c r="M12" s="22"/>
      <c r="N12" s="22"/>
      <c r="O12" s="22"/>
      <c r="P12" s="22"/>
      <c r="Q12" s="22"/>
      <c r="R12" s="22"/>
      <c r="S12" s="36"/>
    </row>
    <row r="13" spans="1:21" ht="18.75" customHeight="1" x14ac:dyDescent="0.25">
      <c r="A13" s="52"/>
      <c r="B13" s="34"/>
      <c r="C13" s="22"/>
      <c r="D13" s="22"/>
      <c r="E13" s="22"/>
      <c r="F13" s="22"/>
      <c r="G13" s="35"/>
      <c r="H13" s="22"/>
      <c r="I13" s="36"/>
      <c r="K13" s="62"/>
      <c r="L13" s="22"/>
      <c r="M13" s="22"/>
      <c r="N13" s="22"/>
      <c r="O13" s="22"/>
      <c r="P13" s="22"/>
      <c r="Q13" s="22"/>
      <c r="R13" s="22"/>
      <c r="S13" s="36"/>
    </row>
    <row r="14" spans="1:21" ht="18.75" customHeight="1" x14ac:dyDescent="0.25">
      <c r="A14" s="52"/>
      <c r="B14" s="34"/>
      <c r="C14" s="22"/>
      <c r="D14" s="22"/>
      <c r="E14" s="22"/>
      <c r="F14" s="22"/>
      <c r="G14" s="35"/>
      <c r="H14" s="22"/>
      <c r="I14" s="36"/>
      <c r="K14" s="62"/>
      <c r="L14" s="22"/>
      <c r="M14" s="22"/>
      <c r="N14" s="22"/>
      <c r="O14" s="22"/>
      <c r="P14" s="22"/>
      <c r="Q14" s="22"/>
      <c r="R14" s="22"/>
      <c r="S14" s="36"/>
    </row>
    <row r="15" spans="1:21" ht="18.75" customHeight="1" x14ac:dyDescent="0.25">
      <c r="A15" s="52"/>
      <c r="B15" s="34"/>
      <c r="C15" s="22"/>
      <c r="D15" s="22"/>
      <c r="E15" s="22"/>
      <c r="F15" s="22"/>
      <c r="G15" s="35"/>
      <c r="H15" s="22"/>
      <c r="I15" s="36"/>
      <c r="K15" s="62"/>
      <c r="L15" s="22"/>
      <c r="M15" s="22"/>
      <c r="N15" s="22"/>
      <c r="O15" s="22"/>
      <c r="P15" s="22"/>
      <c r="Q15" s="22"/>
      <c r="R15" s="22"/>
      <c r="S15" s="36"/>
    </row>
    <row r="16" spans="1:21" ht="18.75" customHeight="1" x14ac:dyDescent="0.25">
      <c r="A16" s="52"/>
      <c r="B16" s="34"/>
      <c r="C16" s="22"/>
      <c r="D16" s="22"/>
      <c r="E16" s="22"/>
      <c r="F16" s="22"/>
      <c r="G16" s="35"/>
      <c r="H16" s="22"/>
      <c r="I16" s="36"/>
      <c r="K16" s="62"/>
      <c r="L16" s="22"/>
      <c r="M16" s="22"/>
      <c r="N16" s="22"/>
      <c r="O16" s="22"/>
      <c r="P16" s="22"/>
      <c r="Q16" s="22"/>
      <c r="R16" s="22"/>
      <c r="S16" s="36"/>
    </row>
    <row r="17" spans="1:19" ht="18.75" customHeight="1" x14ac:dyDescent="0.25">
      <c r="A17" s="52"/>
      <c r="B17" s="34"/>
      <c r="C17" s="22"/>
      <c r="D17" s="22"/>
      <c r="E17" s="22"/>
      <c r="F17" s="22"/>
      <c r="G17" s="35"/>
      <c r="H17" s="22"/>
      <c r="I17" s="36"/>
      <c r="K17" s="62"/>
      <c r="L17" s="22"/>
      <c r="M17" s="22"/>
      <c r="N17" s="22"/>
      <c r="O17" s="22"/>
      <c r="P17" s="22"/>
      <c r="Q17" s="22"/>
      <c r="R17" s="22"/>
      <c r="S17" s="36"/>
    </row>
    <row r="18" spans="1:19" ht="18.75" customHeight="1" x14ac:dyDescent="0.25">
      <c r="A18" s="52"/>
      <c r="B18" s="34"/>
      <c r="C18" s="22"/>
      <c r="D18" s="22"/>
      <c r="E18" s="22"/>
      <c r="F18" s="22"/>
      <c r="G18" s="35"/>
      <c r="H18" s="22"/>
      <c r="I18" s="36"/>
      <c r="K18" s="63"/>
      <c r="L18" s="22"/>
      <c r="M18" s="22"/>
      <c r="N18" s="22"/>
      <c r="O18" s="22"/>
      <c r="P18" s="22"/>
      <c r="Q18" s="22"/>
      <c r="R18" s="22"/>
      <c r="S18" s="36"/>
    </row>
    <row r="19" spans="1:19" ht="18.75" customHeight="1" x14ac:dyDescent="0.25">
      <c r="A19" s="52"/>
      <c r="B19" s="34" t="s">
        <v>9</v>
      </c>
      <c r="C19" s="22"/>
      <c r="D19" s="22"/>
      <c r="E19" s="22"/>
      <c r="F19" s="22"/>
      <c r="G19" s="35" t="s">
        <v>11</v>
      </c>
      <c r="H19" s="6">
        <v>1400</v>
      </c>
      <c r="I19" s="37" t="s">
        <v>14</v>
      </c>
      <c r="K19" s="64"/>
      <c r="L19" s="22"/>
      <c r="M19" s="22"/>
      <c r="N19" s="22"/>
      <c r="O19" s="22"/>
      <c r="P19" s="22"/>
      <c r="Q19" s="22"/>
      <c r="R19" s="22"/>
      <c r="S19" s="36"/>
    </row>
    <row r="20" spans="1:19" ht="18.75" customHeight="1" x14ac:dyDescent="0.25">
      <c r="A20" s="52"/>
      <c r="B20" s="34" t="s">
        <v>10</v>
      </c>
      <c r="C20" s="22"/>
      <c r="D20" s="22"/>
      <c r="E20" s="22"/>
      <c r="F20" s="22"/>
      <c r="G20" s="35" t="s">
        <v>12</v>
      </c>
      <c r="H20" s="6">
        <v>500</v>
      </c>
      <c r="I20" s="37" t="s">
        <v>14</v>
      </c>
      <c r="K20" s="64"/>
      <c r="L20" s="22"/>
      <c r="M20" s="22"/>
      <c r="N20" s="22"/>
      <c r="O20" s="22"/>
      <c r="P20" s="22"/>
      <c r="Q20" s="22"/>
      <c r="R20" s="22"/>
      <c r="S20" s="36"/>
    </row>
    <row r="21" spans="1:19" ht="18.75" customHeight="1" x14ac:dyDescent="0.25">
      <c r="A21" s="52"/>
      <c r="B21" s="34"/>
      <c r="C21" s="22"/>
      <c r="D21" s="22"/>
      <c r="E21" s="22"/>
      <c r="F21" s="22"/>
      <c r="G21" s="35"/>
      <c r="H21" s="22"/>
      <c r="I21" s="36"/>
      <c r="K21" s="64"/>
      <c r="L21" s="22"/>
      <c r="M21" s="22"/>
      <c r="N21" s="22"/>
      <c r="O21" s="22"/>
      <c r="P21" s="22"/>
      <c r="Q21" s="22"/>
      <c r="R21" s="22"/>
      <c r="S21" s="36"/>
    </row>
    <row r="22" spans="1:19" ht="18.75" customHeight="1" x14ac:dyDescent="0.25">
      <c r="A22" s="52"/>
      <c r="B22" s="34"/>
      <c r="C22" s="22"/>
      <c r="D22" s="38" t="s">
        <v>17</v>
      </c>
      <c r="E22" s="38" t="s">
        <v>18</v>
      </c>
      <c r="F22" s="38" t="s">
        <v>19</v>
      </c>
      <c r="G22" s="38" t="s">
        <v>20</v>
      </c>
      <c r="H22" s="38" t="s">
        <v>21</v>
      </c>
      <c r="I22" s="36"/>
      <c r="K22" s="64"/>
      <c r="L22" s="145" t="s">
        <v>145</v>
      </c>
      <c r="M22" s="145"/>
      <c r="N22" s="145"/>
      <c r="O22" s="145"/>
      <c r="P22" s="145"/>
      <c r="Q22" s="145"/>
      <c r="R22" s="145"/>
      <c r="S22" s="146"/>
    </row>
    <row r="23" spans="1:19" ht="18.75" customHeight="1" x14ac:dyDescent="0.25">
      <c r="A23" s="52"/>
      <c r="B23" s="34"/>
      <c r="C23" s="39" t="s">
        <v>15</v>
      </c>
      <c r="D23" s="6">
        <v>20</v>
      </c>
      <c r="E23" s="6">
        <f>D23</f>
        <v>20</v>
      </c>
      <c r="F23" s="6">
        <f t="shared" ref="F23:H23" si="0">E23</f>
        <v>20</v>
      </c>
      <c r="G23" s="6">
        <f t="shared" si="0"/>
        <v>20</v>
      </c>
      <c r="H23" s="6">
        <f t="shared" si="0"/>
        <v>20</v>
      </c>
      <c r="I23" s="37" t="s">
        <v>14</v>
      </c>
      <c r="K23" s="64"/>
      <c r="L23" s="59"/>
      <c r="M23" s="59"/>
      <c r="N23" s="59"/>
      <c r="O23" s="59"/>
      <c r="P23" s="59"/>
      <c r="Q23" s="59"/>
      <c r="R23" s="59"/>
      <c r="S23" s="60"/>
    </row>
    <row r="24" spans="1:19" ht="18.75" customHeight="1" x14ac:dyDescent="0.25">
      <c r="A24" s="52"/>
      <c r="B24" s="34"/>
      <c r="C24" s="39" t="s">
        <v>16</v>
      </c>
      <c r="D24" s="6">
        <v>120</v>
      </c>
      <c r="E24" s="6">
        <v>60</v>
      </c>
      <c r="F24" s="6">
        <v>40</v>
      </c>
      <c r="G24" s="6">
        <v>40</v>
      </c>
      <c r="H24" s="6">
        <v>80</v>
      </c>
      <c r="I24" s="37" t="s">
        <v>14</v>
      </c>
      <c r="K24" s="64"/>
      <c r="L24" s="22" t="s">
        <v>123</v>
      </c>
      <c r="M24" s="22"/>
      <c r="N24" s="22"/>
      <c r="O24" s="22"/>
      <c r="P24" s="22"/>
      <c r="Q24" s="22"/>
      <c r="R24" s="151">
        <f>G159+G178+G197+G216+G235+G254</f>
        <v>2380000</v>
      </c>
      <c r="S24" s="152"/>
    </row>
    <row r="25" spans="1:19" ht="18.75" customHeight="1" x14ac:dyDescent="0.25">
      <c r="A25" s="52"/>
      <c r="B25" s="34"/>
      <c r="C25" s="22"/>
      <c r="D25" s="22"/>
      <c r="E25" s="22"/>
      <c r="F25" s="22"/>
      <c r="G25" s="35"/>
      <c r="H25" s="22"/>
      <c r="I25" s="36"/>
      <c r="K25" s="64"/>
      <c r="L25" s="22" t="s">
        <v>124</v>
      </c>
      <c r="M25" s="22"/>
      <c r="N25" s="22"/>
      <c r="O25" s="22"/>
      <c r="P25" s="22"/>
      <c r="Q25" s="22"/>
      <c r="R25" s="153">
        <f>ROUNDUP((G149/(G149+G156)*G159+G168/(G168+G175)*G178+G187/(G187+G194)*G197+G206/(G206+G213)*G216+G225/(G225+G232)*G235+G244/(G244+G251)*G254)/1000,0)*1000</f>
        <v>885000</v>
      </c>
      <c r="S25" s="154"/>
    </row>
    <row r="26" spans="1:19" ht="18.75" customHeight="1" x14ac:dyDescent="0.25">
      <c r="A26" s="52"/>
      <c r="B26" s="34" t="s">
        <v>77</v>
      </c>
      <c r="C26" s="22"/>
      <c r="D26" s="22"/>
      <c r="E26" s="22"/>
      <c r="F26" s="22"/>
      <c r="G26" s="35" t="s">
        <v>62</v>
      </c>
      <c r="H26" s="6">
        <v>1</v>
      </c>
      <c r="I26" s="36"/>
      <c r="K26" s="64"/>
      <c r="L26" s="22" t="s">
        <v>125</v>
      </c>
      <c r="M26" s="22"/>
      <c r="N26" s="22"/>
      <c r="O26" s="22"/>
      <c r="P26" s="22"/>
      <c r="Q26" s="22"/>
      <c r="R26" s="153">
        <f>R24-R25</f>
        <v>1495000</v>
      </c>
      <c r="S26" s="154"/>
    </row>
    <row r="27" spans="1:19" ht="18.75" customHeight="1" x14ac:dyDescent="0.25">
      <c r="A27" s="52"/>
      <c r="B27" s="34" t="s">
        <v>78</v>
      </c>
      <c r="C27" s="22"/>
      <c r="D27" s="22"/>
      <c r="E27" s="22"/>
      <c r="F27" s="22"/>
      <c r="G27" s="35" t="s">
        <v>62</v>
      </c>
      <c r="H27" s="6">
        <v>1</v>
      </c>
      <c r="I27" s="36"/>
      <c r="K27" s="64"/>
      <c r="L27" s="22"/>
      <c r="M27" s="22"/>
      <c r="N27" s="22"/>
      <c r="O27" s="22"/>
      <c r="P27" s="22"/>
      <c r="Q27" s="22"/>
      <c r="R27" s="22"/>
      <c r="S27" s="36"/>
    </row>
    <row r="28" spans="1:19" ht="18.75" customHeight="1" x14ac:dyDescent="0.25">
      <c r="A28" s="52"/>
      <c r="B28" s="34" t="s">
        <v>28</v>
      </c>
      <c r="C28" s="22"/>
      <c r="D28" s="22"/>
      <c r="E28" s="22"/>
      <c r="F28" s="22"/>
      <c r="G28" s="35" t="s">
        <v>30</v>
      </c>
      <c r="H28" s="8">
        <v>1</v>
      </c>
      <c r="I28" s="37" t="s">
        <v>14</v>
      </c>
      <c r="K28" s="64"/>
      <c r="L28" s="65" t="s">
        <v>126</v>
      </c>
      <c r="M28" s="22"/>
      <c r="N28" s="22"/>
      <c r="O28" s="22"/>
      <c r="P28" s="22"/>
      <c r="Q28" s="22"/>
      <c r="R28" s="22"/>
      <c r="S28" s="36"/>
    </row>
    <row r="29" spans="1:19" ht="18.75" customHeight="1" x14ac:dyDescent="0.25">
      <c r="A29" s="52"/>
      <c r="B29" s="34" t="s">
        <v>71</v>
      </c>
      <c r="C29" s="22"/>
      <c r="D29" s="22"/>
      <c r="E29" s="22"/>
      <c r="F29" s="22"/>
      <c r="G29" s="35" t="s">
        <v>72</v>
      </c>
      <c r="H29" s="8">
        <v>7.5</v>
      </c>
      <c r="I29" s="37"/>
      <c r="K29" s="64"/>
      <c r="L29" s="28" t="s">
        <v>32</v>
      </c>
      <c r="M29" s="22"/>
      <c r="N29" s="22"/>
      <c r="O29" s="22"/>
      <c r="P29" s="22"/>
      <c r="Q29" s="77" t="s">
        <v>36</v>
      </c>
      <c r="R29" s="155">
        <f>D145*$H$115+D164*$H$137+D183*$H$114+D202*$H$114+D221*2*$H$117+D240*$H$138</f>
        <v>1.8099431999999998</v>
      </c>
      <c r="S29" s="156"/>
    </row>
    <row r="30" spans="1:19" ht="18.75" customHeight="1" x14ac:dyDescent="0.25">
      <c r="A30" s="52"/>
      <c r="B30" s="34" t="s">
        <v>73</v>
      </c>
      <c r="C30" s="22"/>
      <c r="D30" s="22"/>
      <c r="E30" s="22"/>
      <c r="F30" s="22"/>
      <c r="G30" s="35" t="s">
        <v>72</v>
      </c>
      <c r="H30" s="8">
        <v>11</v>
      </c>
      <c r="I30" s="37"/>
      <c r="K30" s="64"/>
      <c r="L30" s="28" t="s">
        <v>33</v>
      </c>
      <c r="M30" s="22"/>
      <c r="N30" s="22"/>
      <c r="O30" s="22"/>
      <c r="P30" s="22"/>
      <c r="Q30" s="77" t="s">
        <v>37</v>
      </c>
      <c r="R30" s="155">
        <f>D146*$H$115+D165*$H$137+D184*$H$114+D203*$H$114+D222*2*$H$117+D241*$H$138</f>
        <v>4.1223561599999998</v>
      </c>
      <c r="S30" s="156"/>
    </row>
    <row r="31" spans="1:19" ht="18.75" customHeight="1" x14ac:dyDescent="0.25">
      <c r="A31" s="52"/>
      <c r="B31" s="34"/>
      <c r="C31" s="22"/>
      <c r="D31" s="22"/>
      <c r="E31" s="22"/>
      <c r="F31" s="22"/>
      <c r="G31" s="35"/>
      <c r="H31" s="22"/>
      <c r="I31" s="36"/>
      <c r="K31" s="64"/>
      <c r="L31" s="28" t="s">
        <v>34</v>
      </c>
      <c r="M31" s="22"/>
      <c r="N31" s="22"/>
      <c r="O31" s="22"/>
      <c r="P31" s="22"/>
      <c r="Q31" s="77" t="s">
        <v>38</v>
      </c>
      <c r="R31" s="155">
        <f>D147*$H$115+D166*$H$137+D185*$H$114+D204*$H$114+D223*2*$H$117+D242*$H$138</f>
        <v>0.44408382399999996</v>
      </c>
      <c r="S31" s="156"/>
    </row>
    <row r="32" spans="1:19" ht="18.75" customHeight="1" x14ac:dyDescent="0.25">
      <c r="A32" s="51" t="s">
        <v>23</v>
      </c>
      <c r="B32" s="30" t="s">
        <v>22</v>
      </c>
      <c r="C32" s="31"/>
      <c r="D32" s="31"/>
      <c r="E32" s="31"/>
      <c r="F32" s="31"/>
      <c r="G32" s="32"/>
      <c r="H32" s="31"/>
      <c r="I32" s="33"/>
      <c r="K32" s="64"/>
      <c r="L32" s="28" t="s">
        <v>35</v>
      </c>
      <c r="M32" s="22"/>
      <c r="N32" s="22"/>
      <c r="O32" s="22"/>
      <c r="P32" s="22"/>
      <c r="Q32" s="77" t="s">
        <v>39</v>
      </c>
      <c r="R32" s="155">
        <f>D148*$H$115+D167*$H$137+D186*$H$114+D205*$H$114+D224*2*$H$117+D243*$H$138</f>
        <v>9.6362919999999991E-2</v>
      </c>
      <c r="S32" s="156"/>
    </row>
    <row r="33" spans="1:20" ht="18.75" customHeight="1" x14ac:dyDescent="0.25">
      <c r="A33" s="52"/>
      <c r="B33" s="40"/>
      <c r="C33" s="22"/>
      <c r="D33" s="22"/>
      <c r="E33" s="22"/>
      <c r="F33" s="22"/>
      <c r="G33" s="35"/>
      <c r="H33" s="22"/>
      <c r="I33" s="36"/>
      <c r="K33" s="64"/>
      <c r="L33" s="65" t="s">
        <v>127</v>
      </c>
      <c r="M33" s="22"/>
      <c r="N33" s="22"/>
      <c r="O33" s="22"/>
      <c r="P33" s="22"/>
      <c r="Q33" s="77"/>
      <c r="R33" s="22"/>
      <c r="S33" s="36"/>
    </row>
    <row r="34" spans="1:20" ht="18.75" customHeight="1" x14ac:dyDescent="0.25">
      <c r="A34" s="52"/>
      <c r="B34" s="34"/>
      <c r="C34" s="22"/>
      <c r="D34" s="22"/>
      <c r="E34" s="22"/>
      <c r="F34" s="22"/>
      <c r="G34" s="35"/>
      <c r="H34" s="22"/>
      <c r="I34" s="36"/>
      <c r="K34" s="64"/>
      <c r="L34" s="40" t="s">
        <v>45</v>
      </c>
      <c r="M34" s="22"/>
      <c r="N34" s="22"/>
      <c r="O34" s="22"/>
      <c r="P34" s="22"/>
      <c r="Q34" s="77" t="s">
        <v>61</v>
      </c>
      <c r="R34" s="11">
        <f>D171*H137</f>
        <v>9.7498896000000002E-2</v>
      </c>
      <c r="S34" s="37" t="s">
        <v>63</v>
      </c>
    </row>
    <row r="35" spans="1:20" ht="18.75" customHeight="1" x14ac:dyDescent="0.25">
      <c r="A35" s="52"/>
      <c r="B35" s="34"/>
      <c r="C35" s="22"/>
      <c r="D35" s="22"/>
      <c r="E35" s="22"/>
      <c r="F35" s="22"/>
      <c r="G35" s="35"/>
      <c r="H35" s="22"/>
      <c r="I35" s="36"/>
      <c r="K35" s="64"/>
      <c r="L35" s="40" t="s">
        <v>49</v>
      </c>
      <c r="M35" s="22"/>
      <c r="N35" s="22"/>
      <c r="O35" s="22"/>
      <c r="P35" s="22"/>
      <c r="Q35" s="77" t="s">
        <v>61</v>
      </c>
      <c r="R35" s="11">
        <f>D152*H115</f>
        <v>2.0999999999999998E-2</v>
      </c>
      <c r="S35" s="37" t="s">
        <v>63</v>
      </c>
    </row>
    <row r="36" spans="1:20" ht="18.75" customHeight="1" x14ac:dyDescent="0.25">
      <c r="A36" s="52"/>
      <c r="B36" s="40"/>
      <c r="C36" s="22"/>
      <c r="D36" s="22"/>
      <c r="E36" s="22"/>
      <c r="F36" s="22"/>
      <c r="G36" s="35"/>
      <c r="H36" s="22"/>
      <c r="I36" s="36"/>
      <c r="K36" s="64"/>
      <c r="L36" s="40" t="s">
        <v>50</v>
      </c>
      <c r="M36" s="22"/>
      <c r="N36" s="22"/>
      <c r="O36" s="22"/>
      <c r="P36" s="22"/>
      <c r="Q36" s="77" t="s">
        <v>62</v>
      </c>
      <c r="R36" s="5">
        <f>D190*H114</f>
        <v>1</v>
      </c>
      <c r="S36" s="37" t="s">
        <v>132</v>
      </c>
    </row>
    <row r="37" spans="1:20" ht="18.75" customHeight="1" x14ac:dyDescent="0.25">
      <c r="A37" s="52"/>
      <c r="B37" s="40"/>
      <c r="C37" s="22"/>
      <c r="D37" s="22"/>
      <c r="E37" s="22"/>
      <c r="F37" s="22"/>
      <c r="G37" s="35"/>
      <c r="H37" s="22"/>
      <c r="I37" s="36"/>
      <c r="K37" s="64"/>
      <c r="L37" s="40" t="s">
        <v>54</v>
      </c>
      <c r="M37" s="22"/>
      <c r="N37" s="22"/>
      <c r="O37" s="22"/>
      <c r="P37" s="22"/>
      <c r="Q37" s="77" t="s">
        <v>130</v>
      </c>
      <c r="R37" s="11">
        <f>D153*H115</f>
        <v>0.7</v>
      </c>
      <c r="S37" s="37" t="s">
        <v>58</v>
      </c>
    </row>
    <row r="38" spans="1:20" ht="18.75" customHeight="1" x14ac:dyDescent="0.25">
      <c r="A38" s="52"/>
      <c r="B38" s="34"/>
      <c r="C38" s="22"/>
      <c r="D38" s="22"/>
      <c r="E38" s="22"/>
      <c r="F38" s="22"/>
      <c r="G38" s="35"/>
      <c r="H38" s="22"/>
      <c r="I38" s="36"/>
      <c r="K38" s="64"/>
      <c r="L38" s="40" t="s">
        <v>52</v>
      </c>
      <c r="M38" s="22"/>
      <c r="N38" s="22"/>
      <c r="O38" s="22"/>
      <c r="P38" s="22"/>
      <c r="Q38" s="77" t="s">
        <v>62</v>
      </c>
      <c r="R38" s="5">
        <f>D209*2*H114</f>
        <v>2</v>
      </c>
      <c r="S38" s="37" t="s">
        <v>75</v>
      </c>
    </row>
    <row r="39" spans="1:20" ht="18.75" customHeight="1" x14ac:dyDescent="0.25">
      <c r="A39" s="52"/>
      <c r="B39" s="34"/>
      <c r="C39" s="22"/>
      <c r="D39" s="22"/>
      <c r="E39" s="22"/>
      <c r="F39" s="22"/>
      <c r="G39" s="35"/>
      <c r="H39" s="22"/>
      <c r="I39" s="36"/>
      <c r="K39" s="64"/>
      <c r="L39" s="40" t="s">
        <v>48</v>
      </c>
      <c r="M39" s="22"/>
      <c r="N39" s="22"/>
      <c r="O39" s="22"/>
      <c r="P39" s="22"/>
      <c r="Q39" s="77" t="s">
        <v>157</v>
      </c>
      <c r="R39" s="12">
        <f>D154*H115+D173*H137</f>
        <v>0.29863536000000002</v>
      </c>
      <c r="S39" s="37" t="s">
        <v>133</v>
      </c>
    </row>
    <row r="40" spans="1:20" ht="18.75" customHeight="1" x14ac:dyDescent="0.25">
      <c r="A40" s="52"/>
      <c r="B40" s="40"/>
      <c r="C40" s="22"/>
      <c r="D40" s="22"/>
      <c r="E40" s="22"/>
      <c r="F40" s="22"/>
      <c r="G40" s="35"/>
      <c r="H40" s="22"/>
      <c r="I40" s="36"/>
      <c r="K40" s="64"/>
      <c r="L40" s="40" t="s">
        <v>46</v>
      </c>
      <c r="M40" s="22"/>
      <c r="N40" s="22"/>
      <c r="O40" s="22"/>
      <c r="P40" s="22"/>
      <c r="Q40" s="77" t="s">
        <v>157</v>
      </c>
      <c r="R40" s="12">
        <f>D172*H137</f>
        <v>0.1107942</v>
      </c>
      <c r="S40" s="37" t="s">
        <v>133</v>
      </c>
    </row>
    <row r="41" spans="1:20" ht="18.75" customHeight="1" x14ac:dyDescent="0.25">
      <c r="A41" s="52"/>
      <c r="B41" s="40"/>
      <c r="C41" s="22"/>
      <c r="D41" s="22"/>
      <c r="E41" s="22"/>
      <c r="F41" s="22"/>
      <c r="G41" s="35"/>
      <c r="H41" s="22"/>
      <c r="I41" s="36"/>
      <c r="K41" s="64"/>
      <c r="L41" s="40" t="s">
        <v>106</v>
      </c>
      <c r="M41" s="22"/>
      <c r="N41" s="22"/>
      <c r="O41" s="22"/>
      <c r="P41" s="22"/>
      <c r="Q41" s="77" t="s">
        <v>158</v>
      </c>
      <c r="R41" s="11">
        <f>D228*2*H117+D247*H138</f>
        <v>0.56202719999999995</v>
      </c>
      <c r="S41" s="37" t="s">
        <v>134</v>
      </c>
    </row>
    <row r="42" spans="1:20" ht="18.75" customHeight="1" x14ac:dyDescent="0.25">
      <c r="A42" s="52"/>
      <c r="B42" s="34"/>
      <c r="C42" s="22"/>
      <c r="D42" s="22"/>
      <c r="E42" s="22"/>
      <c r="F42" s="22"/>
      <c r="G42" s="35"/>
      <c r="H42" s="22"/>
      <c r="I42" s="36"/>
      <c r="K42" s="64"/>
      <c r="L42" s="40" t="s">
        <v>111</v>
      </c>
      <c r="M42" s="22"/>
      <c r="N42" s="22"/>
      <c r="O42" s="22"/>
      <c r="P42" s="22"/>
      <c r="Q42" s="77" t="s">
        <v>158</v>
      </c>
      <c r="R42" s="11">
        <f>D229*2*H117+D248*H138</f>
        <v>1.3938274559999997</v>
      </c>
      <c r="S42" s="37" t="s">
        <v>134</v>
      </c>
    </row>
    <row r="43" spans="1:20" ht="18.75" customHeight="1" x14ac:dyDescent="0.25">
      <c r="A43" s="52"/>
      <c r="B43" s="34"/>
      <c r="C43" s="22"/>
      <c r="D43" s="22"/>
      <c r="E43" s="22"/>
      <c r="F43" s="22"/>
      <c r="G43" s="35"/>
      <c r="H43" s="22"/>
      <c r="I43" s="36"/>
      <c r="K43" s="64"/>
      <c r="L43" s="40" t="s">
        <v>109</v>
      </c>
      <c r="M43" s="22"/>
      <c r="N43" s="22"/>
      <c r="O43" s="22"/>
      <c r="P43" s="22"/>
      <c r="Q43" s="77" t="s">
        <v>131</v>
      </c>
      <c r="R43" s="11">
        <f>ROUNDUP(D230*2*H117+D249*H138,0)</f>
        <v>8</v>
      </c>
      <c r="S43" s="37" t="s">
        <v>135</v>
      </c>
    </row>
    <row r="44" spans="1:20" ht="18.75" customHeight="1" x14ac:dyDescent="0.25">
      <c r="A44" s="52"/>
      <c r="B44" s="40"/>
      <c r="C44" s="22"/>
      <c r="D44" s="22"/>
      <c r="E44" s="22"/>
      <c r="F44" s="22"/>
      <c r="G44" s="35"/>
      <c r="H44" s="22"/>
      <c r="I44" s="36"/>
      <c r="K44" s="64"/>
      <c r="L44" s="22"/>
      <c r="M44" s="22"/>
      <c r="N44" s="22"/>
      <c r="O44" s="22"/>
      <c r="P44" s="22"/>
      <c r="Q44" s="22"/>
      <c r="R44" s="22"/>
      <c r="S44" s="36"/>
    </row>
    <row r="45" spans="1:20" ht="18.75" customHeight="1" x14ac:dyDescent="0.25">
      <c r="A45" s="52"/>
      <c r="B45" s="40"/>
      <c r="C45" s="22"/>
      <c r="D45" s="22"/>
      <c r="E45" s="22"/>
      <c r="F45" s="22"/>
      <c r="G45" s="35"/>
      <c r="H45" s="22"/>
      <c r="I45" s="36"/>
      <c r="K45" s="64"/>
      <c r="L45" s="65" t="s">
        <v>148</v>
      </c>
      <c r="M45" s="22"/>
      <c r="N45" s="22"/>
      <c r="O45" s="22"/>
      <c r="P45" s="22"/>
      <c r="Q45" s="22"/>
      <c r="R45" s="22"/>
      <c r="S45" s="36"/>
    </row>
    <row r="46" spans="1:20" ht="18.75" customHeight="1" x14ac:dyDescent="0.25">
      <c r="A46" s="52"/>
      <c r="B46" s="34"/>
      <c r="C46" s="22"/>
      <c r="D46" s="22"/>
      <c r="E46" s="22"/>
      <c r="F46" s="22"/>
      <c r="G46" s="35"/>
      <c r="H46" s="22"/>
      <c r="I46" s="36"/>
      <c r="K46" s="64"/>
      <c r="L46" s="34" t="s">
        <v>149</v>
      </c>
      <c r="M46" s="22"/>
      <c r="N46" s="22"/>
      <c r="O46" s="22"/>
      <c r="P46" s="22"/>
      <c r="Q46" s="22"/>
      <c r="R46" s="153">
        <f>G159</f>
        <v>640000</v>
      </c>
      <c r="S46" s="154"/>
      <c r="T46" s="22"/>
    </row>
    <row r="47" spans="1:20" ht="18.75" customHeight="1" x14ac:dyDescent="0.25">
      <c r="A47" s="52"/>
      <c r="B47" s="34"/>
      <c r="C47" s="22"/>
      <c r="D47" s="22"/>
      <c r="E47" s="22"/>
      <c r="F47" s="22"/>
      <c r="G47" s="35"/>
      <c r="H47" s="22"/>
      <c r="I47" s="36"/>
      <c r="K47" s="64"/>
      <c r="L47" s="34" t="s">
        <v>150</v>
      </c>
      <c r="M47" s="22"/>
      <c r="N47" s="22"/>
      <c r="O47" s="22"/>
      <c r="P47" s="22"/>
      <c r="Q47" s="22"/>
      <c r="R47" s="153">
        <f>G178</f>
        <v>1170000</v>
      </c>
      <c r="S47" s="154"/>
      <c r="T47" s="22"/>
    </row>
    <row r="48" spans="1:20" ht="18.75" customHeight="1" x14ac:dyDescent="0.25">
      <c r="A48" s="52"/>
      <c r="B48" s="34"/>
      <c r="C48" s="22"/>
      <c r="D48" s="22"/>
      <c r="E48" s="22"/>
      <c r="F48" s="22"/>
      <c r="G48" s="35"/>
      <c r="H48" s="22"/>
      <c r="I48" s="36"/>
      <c r="K48" s="64"/>
      <c r="L48" s="34" t="s">
        <v>152</v>
      </c>
      <c r="M48" s="22"/>
      <c r="N48" s="22"/>
      <c r="O48" s="22"/>
      <c r="P48" s="22"/>
      <c r="Q48" s="22"/>
      <c r="R48" s="153">
        <f>G197</f>
        <v>70000</v>
      </c>
      <c r="S48" s="154"/>
      <c r="T48" s="22"/>
    </row>
    <row r="49" spans="1:20" ht="18.75" customHeight="1" x14ac:dyDescent="0.25">
      <c r="A49" s="52"/>
      <c r="B49" s="34"/>
      <c r="C49" s="22"/>
      <c r="D49" s="22"/>
      <c r="E49" s="22"/>
      <c r="F49" s="22"/>
      <c r="G49" s="35"/>
      <c r="H49" s="22"/>
      <c r="I49" s="36"/>
      <c r="K49" s="64"/>
      <c r="L49" s="34" t="s">
        <v>154</v>
      </c>
      <c r="M49" s="22"/>
      <c r="N49" s="22"/>
      <c r="O49" s="22"/>
      <c r="P49" s="22"/>
      <c r="Q49" s="22"/>
      <c r="R49" s="153">
        <f>G216</f>
        <v>110000</v>
      </c>
      <c r="S49" s="154"/>
      <c r="T49" s="22"/>
    </row>
    <row r="50" spans="1:20" ht="18.75" customHeight="1" x14ac:dyDescent="0.25">
      <c r="A50" s="52"/>
      <c r="B50" s="34"/>
      <c r="C50" s="22"/>
      <c r="D50" s="22"/>
      <c r="E50" s="22"/>
      <c r="F50" s="22"/>
      <c r="G50" s="35"/>
      <c r="H50" s="22"/>
      <c r="I50" s="36"/>
      <c r="K50" s="64"/>
      <c r="L50" s="34" t="s">
        <v>155</v>
      </c>
      <c r="M50" s="22"/>
      <c r="N50" s="22"/>
      <c r="O50" s="22"/>
      <c r="P50" s="22"/>
      <c r="Q50" s="22"/>
      <c r="R50" s="153">
        <f>G235</f>
        <v>120000</v>
      </c>
      <c r="S50" s="154"/>
      <c r="T50" s="22"/>
    </row>
    <row r="51" spans="1:20" ht="18.75" customHeight="1" x14ac:dyDescent="0.25">
      <c r="A51" s="52"/>
      <c r="B51" s="34"/>
      <c r="C51" s="22"/>
      <c r="D51" s="22"/>
      <c r="E51" s="22"/>
      <c r="F51" s="22"/>
      <c r="G51" s="35"/>
      <c r="H51" s="22"/>
      <c r="I51" s="36"/>
      <c r="K51" s="64"/>
      <c r="L51" s="34" t="s">
        <v>156</v>
      </c>
      <c r="M51" s="22"/>
      <c r="N51" s="22"/>
      <c r="O51" s="22"/>
      <c r="P51" s="22"/>
      <c r="Q51" s="22"/>
      <c r="R51" s="153">
        <f>G254</f>
        <v>270000</v>
      </c>
      <c r="S51" s="154"/>
      <c r="T51" s="22"/>
    </row>
    <row r="52" spans="1:20" ht="18.75" customHeight="1" x14ac:dyDescent="0.25">
      <c r="A52" s="52"/>
      <c r="B52" s="34"/>
      <c r="C52" s="22"/>
      <c r="D52" s="22"/>
      <c r="E52" s="22"/>
      <c r="F52" s="22"/>
      <c r="G52" s="35"/>
      <c r="H52" s="22"/>
      <c r="I52" s="36"/>
      <c r="K52" s="96"/>
      <c r="L52" s="45"/>
      <c r="M52" s="45"/>
      <c r="N52" s="45"/>
      <c r="O52" s="45"/>
      <c r="P52" s="45"/>
      <c r="Q52" s="45"/>
      <c r="R52" s="45"/>
      <c r="S52" s="47"/>
      <c r="T52" s="22"/>
    </row>
    <row r="53" spans="1:20" ht="18.75" customHeight="1" x14ac:dyDescent="0.25">
      <c r="A53" s="52"/>
      <c r="B53" s="34"/>
      <c r="C53" s="22"/>
      <c r="D53" s="22"/>
      <c r="E53" s="22"/>
      <c r="F53" s="22"/>
      <c r="G53" s="35"/>
      <c r="H53" s="22"/>
      <c r="I53" s="36"/>
      <c r="K53" s="22"/>
      <c r="M53" s="22"/>
      <c r="N53" s="22"/>
      <c r="O53" s="22"/>
      <c r="P53" s="22"/>
      <c r="Q53" s="22"/>
      <c r="R53" s="22"/>
      <c r="S53" s="22"/>
      <c r="T53" s="22"/>
    </row>
    <row r="54" spans="1:20" ht="18.75" customHeight="1" x14ac:dyDescent="0.25">
      <c r="A54" s="52"/>
      <c r="B54" s="34"/>
      <c r="C54" s="22"/>
      <c r="D54" s="22"/>
      <c r="E54" s="22"/>
      <c r="F54" s="22"/>
      <c r="G54" s="35"/>
      <c r="H54" s="22"/>
      <c r="I54" s="36"/>
      <c r="K54" s="22"/>
      <c r="S54" s="22"/>
      <c r="T54" s="22"/>
    </row>
    <row r="55" spans="1:20" ht="18.75" customHeight="1" x14ac:dyDescent="0.25">
      <c r="A55" s="52"/>
      <c r="B55" s="34"/>
      <c r="C55" s="22"/>
      <c r="D55" s="22"/>
      <c r="E55" s="22"/>
      <c r="F55" s="22"/>
      <c r="G55" s="35"/>
      <c r="H55" s="22"/>
      <c r="I55" s="36"/>
      <c r="K55" s="22"/>
      <c r="S55" s="22"/>
      <c r="T55" s="22"/>
    </row>
    <row r="56" spans="1:20" ht="18.75" customHeight="1" x14ac:dyDescent="0.25">
      <c r="A56" s="52"/>
      <c r="B56" s="34"/>
      <c r="C56" s="22"/>
      <c r="D56" s="22"/>
      <c r="E56" s="22"/>
      <c r="F56" s="22"/>
      <c r="G56" s="35"/>
      <c r="H56" s="22"/>
      <c r="I56" s="36"/>
      <c r="K56" s="22"/>
      <c r="S56" s="22"/>
      <c r="T56" s="22"/>
    </row>
    <row r="57" spans="1:20" ht="18.75" customHeight="1" x14ac:dyDescent="0.25">
      <c r="A57" s="52"/>
      <c r="B57" s="34"/>
      <c r="C57" s="22"/>
      <c r="D57" s="22"/>
      <c r="E57" s="22"/>
      <c r="F57" s="22"/>
      <c r="G57" s="35"/>
      <c r="H57" s="22"/>
      <c r="I57" s="36"/>
      <c r="K57" s="22"/>
      <c r="S57" s="22"/>
      <c r="T57" s="22"/>
    </row>
    <row r="58" spans="1:20" ht="18.75" customHeight="1" x14ac:dyDescent="0.25">
      <c r="A58" s="52"/>
      <c r="B58" s="34"/>
      <c r="C58" s="22"/>
      <c r="D58" s="22"/>
      <c r="E58" s="22"/>
      <c r="F58" s="22"/>
      <c r="G58" s="35"/>
      <c r="H58" s="22"/>
      <c r="I58" s="36"/>
      <c r="J58" s="88"/>
      <c r="K58" s="22"/>
      <c r="S58" s="22"/>
      <c r="T58" s="22"/>
    </row>
    <row r="59" spans="1:20" ht="18.75" customHeight="1" x14ac:dyDescent="0.25">
      <c r="A59" s="52"/>
      <c r="B59" s="34"/>
      <c r="C59" s="22"/>
      <c r="D59" s="22"/>
      <c r="E59" s="22"/>
      <c r="F59" s="22"/>
      <c r="G59" s="35"/>
      <c r="H59" s="22"/>
      <c r="I59" s="36"/>
      <c r="J59" s="88"/>
      <c r="K59" s="22"/>
      <c r="S59" s="22"/>
      <c r="T59" s="22"/>
    </row>
    <row r="60" spans="1:20" ht="18.75" customHeight="1" x14ac:dyDescent="0.25">
      <c r="A60" s="52"/>
      <c r="B60" s="34"/>
      <c r="C60" s="22"/>
      <c r="D60" s="22"/>
      <c r="E60" s="22"/>
      <c r="F60" s="22"/>
      <c r="G60" s="35"/>
      <c r="H60" s="22"/>
      <c r="I60" s="36"/>
      <c r="J60" s="88"/>
      <c r="K60" s="22"/>
      <c r="S60" s="22"/>
      <c r="T60" s="22"/>
    </row>
    <row r="61" spans="1:20" ht="18.75" customHeight="1" x14ac:dyDescent="0.25">
      <c r="A61" s="52"/>
      <c r="B61" s="34"/>
      <c r="C61" s="22"/>
      <c r="D61" s="22"/>
      <c r="E61" s="22"/>
      <c r="F61" s="22"/>
      <c r="G61" s="35"/>
      <c r="H61" s="22"/>
      <c r="I61" s="36"/>
      <c r="J61" s="88"/>
      <c r="K61" s="22"/>
      <c r="S61" s="22"/>
      <c r="T61" s="22"/>
    </row>
    <row r="62" spans="1:20" ht="18.75" customHeight="1" x14ac:dyDescent="0.25">
      <c r="A62" s="52"/>
      <c r="B62" s="34"/>
      <c r="C62" s="22"/>
      <c r="D62" s="22"/>
      <c r="E62" s="22"/>
      <c r="F62" s="22"/>
      <c r="G62" s="35"/>
      <c r="H62" s="22"/>
      <c r="I62" s="36"/>
      <c r="J62" s="88"/>
      <c r="K62" s="22"/>
      <c r="S62" s="22"/>
      <c r="T62" s="22"/>
    </row>
    <row r="63" spans="1:20" ht="18.75" customHeight="1" x14ac:dyDescent="0.25">
      <c r="A63" s="52"/>
      <c r="B63" s="34"/>
      <c r="C63" s="22"/>
      <c r="D63" s="22"/>
      <c r="E63" s="22"/>
      <c r="F63" s="22"/>
      <c r="G63" s="35"/>
      <c r="H63" s="22"/>
      <c r="I63" s="36"/>
      <c r="J63" s="84"/>
      <c r="K63" s="22"/>
    </row>
    <row r="64" spans="1:20" ht="18.75" customHeight="1" x14ac:dyDescent="0.25">
      <c r="A64" s="52"/>
      <c r="B64" s="34"/>
      <c r="C64" s="22"/>
      <c r="D64" s="22"/>
      <c r="E64" s="22"/>
      <c r="F64" s="22"/>
      <c r="G64" s="35"/>
      <c r="H64" s="22"/>
      <c r="I64" s="36"/>
      <c r="J64" s="84"/>
    </row>
    <row r="65" spans="1:20" ht="18.75" customHeight="1" x14ac:dyDescent="0.25">
      <c r="A65" s="52"/>
      <c r="B65" s="34"/>
      <c r="C65" s="22"/>
      <c r="D65" s="22"/>
      <c r="E65" s="22"/>
      <c r="F65" s="22"/>
      <c r="G65" s="35"/>
      <c r="H65" s="22"/>
      <c r="I65" s="36"/>
      <c r="J65" s="84"/>
    </row>
    <row r="66" spans="1:20" ht="18.75" customHeight="1" x14ac:dyDescent="0.25">
      <c r="A66" s="52"/>
      <c r="B66" s="34"/>
      <c r="C66" s="22"/>
      <c r="D66" s="22"/>
      <c r="E66" s="22"/>
      <c r="F66" s="22"/>
      <c r="G66" s="35"/>
      <c r="H66" s="22"/>
      <c r="I66" s="36"/>
      <c r="J66" s="84"/>
    </row>
    <row r="67" spans="1:20" ht="18.75" customHeight="1" x14ac:dyDescent="0.25">
      <c r="A67" s="52"/>
      <c r="B67" s="34"/>
      <c r="C67" s="22"/>
      <c r="D67" s="22"/>
      <c r="E67" s="22"/>
      <c r="F67" s="22"/>
      <c r="G67" s="35"/>
      <c r="H67" s="22"/>
      <c r="I67" s="36"/>
      <c r="J67" s="84"/>
    </row>
    <row r="68" spans="1:20" ht="18.75" customHeight="1" x14ac:dyDescent="0.25">
      <c r="A68" s="52"/>
      <c r="B68" s="34"/>
      <c r="C68" s="22"/>
      <c r="D68" s="22"/>
      <c r="E68" s="22"/>
      <c r="F68" s="22"/>
      <c r="G68" s="35"/>
      <c r="H68" s="22"/>
      <c r="I68" s="36"/>
    </row>
    <row r="69" spans="1:20" ht="18.75" customHeight="1" x14ac:dyDescent="0.25">
      <c r="A69" s="52"/>
      <c r="B69" s="34"/>
      <c r="C69" s="22"/>
      <c r="D69" s="22"/>
      <c r="E69" s="22"/>
      <c r="F69" s="22"/>
      <c r="G69" s="35"/>
      <c r="H69" s="22"/>
      <c r="I69" s="36"/>
    </row>
    <row r="70" spans="1:20" ht="18.75" customHeight="1" x14ac:dyDescent="0.25">
      <c r="A70" s="52"/>
      <c r="B70" s="34"/>
      <c r="C70" s="22"/>
      <c r="D70" s="22"/>
      <c r="E70" s="22"/>
      <c r="F70" s="22"/>
      <c r="G70" s="35"/>
      <c r="H70" s="22"/>
      <c r="I70" s="36"/>
    </row>
    <row r="71" spans="1:20" ht="18.75" customHeight="1" x14ac:dyDescent="0.25">
      <c r="A71" s="52"/>
      <c r="B71" s="92"/>
      <c r="C71" s="89"/>
      <c r="D71" s="85"/>
      <c r="E71" s="148" t="s">
        <v>42</v>
      </c>
      <c r="F71" s="148"/>
      <c r="G71" s="148" t="s">
        <v>43</v>
      </c>
      <c r="H71" s="148"/>
      <c r="J71" s="88"/>
    </row>
    <row r="72" spans="1:20" ht="18.75" customHeight="1" x14ac:dyDescent="0.25">
      <c r="A72" s="52"/>
      <c r="B72" s="93"/>
      <c r="C72" s="90"/>
      <c r="D72" s="86"/>
      <c r="E72" s="7" t="s">
        <v>13</v>
      </c>
      <c r="F72" s="6">
        <v>140</v>
      </c>
      <c r="G72" s="7" t="s">
        <v>13</v>
      </c>
      <c r="H72" s="6">
        <v>140</v>
      </c>
      <c r="I72" s="34" t="s">
        <v>14</v>
      </c>
      <c r="J72" s="88"/>
    </row>
    <row r="73" spans="1:20" ht="18.75" customHeight="1" x14ac:dyDescent="0.25">
      <c r="A73" s="52"/>
      <c r="B73" s="93"/>
      <c r="C73" s="90"/>
      <c r="D73" s="86"/>
      <c r="E73" s="7" t="s">
        <v>26</v>
      </c>
      <c r="F73" s="131">
        <f>F74+F75+H28</f>
        <v>108</v>
      </c>
      <c r="G73" s="7" t="s">
        <v>25</v>
      </c>
      <c r="H73" s="131">
        <v>108</v>
      </c>
      <c r="I73" s="34" t="s">
        <v>14</v>
      </c>
      <c r="J73" s="88"/>
      <c r="T73" s="133"/>
    </row>
    <row r="74" spans="1:20" ht="18.75" customHeight="1" x14ac:dyDescent="0.25">
      <c r="A74" s="52"/>
      <c r="B74" s="93"/>
      <c r="C74" s="90"/>
      <c r="D74" s="86"/>
      <c r="E74" s="7" t="s">
        <v>27</v>
      </c>
      <c r="F74" s="6">
        <v>100</v>
      </c>
      <c r="G74" s="7"/>
      <c r="H74" s="6"/>
      <c r="I74" s="34" t="s">
        <v>14</v>
      </c>
      <c r="J74" s="88"/>
    </row>
    <row r="75" spans="1:20" ht="18.75" customHeight="1" x14ac:dyDescent="0.25">
      <c r="A75" s="52"/>
      <c r="B75" s="93"/>
      <c r="C75" s="90"/>
      <c r="D75" s="86"/>
      <c r="E75" s="7" t="s">
        <v>24</v>
      </c>
      <c r="F75" s="6">
        <v>7</v>
      </c>
      <c r="G75" s="7"/>
      <c r="H75" s="6"/>
      <c r="I75" s="34" t="s">
        <v>14</v>
      </c>
      <c r="J75" s="88"/>
    </row>
    <row r="76" spans="1:20" ht="18.75" customHeight="1" x14ac:dyDescent="0.25">
      <c r="A76" s="52"/>
      <c r="B76" s="93"/>
      <c r="C76" s="90"/>
      <c r="D76" s="86"/>
      <c r="E76" s="148" t="s">
        <v>44</v>
      </c>
      <c r="F76" s="148"/>
      <c r="G76" s="148" t="s">
        <v>146</v>
      </c>
      <c r="H76" s="148"/>
      <c r="I76" s="38"/>
      <c r="J76" s="88"/>
    </row>
    <row r="77" spans="1:20" ht="18.75" customHeight="1" x14ac:dyDescent="0.25">
      <c r="A77" s="52"/>
      <c r="B77" s="93"/>
      <c r="C77" s="90"/>
      <c r="D77" s="86"/>
      <c r="E77" s="7" t="s">
        <v>13</v>
      </c>
      <c r="F77" s="6">
        <v>140</v>
      </c>
      <c r="G77" s="7" t="s">
        <v>13</v>
      </c>
      <c r="H77" s="6">
        <v>140</v>
      </c>
      <c r="I77" s="34" t="s">
        <v>14</v>
      </c>
      <c r="J77" s="88"/>
    </row>
    <row r="78" spans="1:20" ht="18.75" customHeight="1" x14ac:dyDescent="0.25">
      <c r="A78" s="52"/>
      <c r="B78" s="93"/>
      <c r="C78" s="90"/>
      <c r="D78" s="86"/>
      <c r="E78" s="7" t="s">
        <v>26</v>
      </c>
      <c r="F78" s="131">
        <v>108</v>
      </c>
      <c r="G78" s="7" t="s">
        <v>26</v>
      </c>
      <c r="H78" s="6">
        <v>88</v>
      </c>
      <c r="I78" s="34" t="s">
        <v>14</v>
      </c>
      <c r="J78" s="88"/>
    </row>
    <row r="79" spans="1:20" ht="18.75" customHeight="1" x14ac:dyDescent="0.25">
      <c r="A79" s="52"/>
      <c r="B79" s="93"/>
      <c r="C79" s="90"/>
      <c r="D79" s="86"/>
      <c r="E79" s="7" t="s">
        <v>27</v>
      </c>
      <c r="F79" s="6">
        <v>100</v>
      </c>
      <c r="G79" s="7" t="s">
        <v>27</v>
      </c>
      <c r="H79" s="6">
        <v>80</v>
      </c>
      <c r="I79" s="34" t="s">
        <v>14</v>
      </c>
      <c r="J79" s="88"/>
      <c r="T79" s="133"/>
    </row>
    <row r="80" spans="1:20" ht="18.75" customHeight="1" x14ac:dyDescent="0.25">
      <c r="A80" s="52"/>
      <c r="B80" s="93"/>
      <c r="C80" s="90"/>
      <c r="D80" s="86"/>
      <c r="E80" s="80" t="s">
        <v>24</v>
      </c>
      <c r="F80" s="81">
        <v>7</v>
      </c>
      <c r="G80" s="80" t="s">
        <v>24</v>
      </c>
      <c r="H80" s="6">
        <v>7</v>
      </c>
      <c r="I80" s="34" t="s">
        <v>14</v>
      </c>
      <c r="J80" s="88"/>
    </row>
    <row r="81" spans="1:20" ht="18.75" customHeight="1" x14ac:dyDescent="0.25">
      <c r="A81" s="52"/>
      <c r="B81" s="93"/>
      <c r="C81" s="90"/>
      <c r="D81" s="86"/>
      <c r="E81" s="148" t="s">
        <v>180</v>
      </c>
      <c r="F81" s="148"/>
      <c r="G81" s="148" t="s">
        <v>181</v>
      </c>
      <c r="H81" s="148"/>
      <c r="I81" s="38"/>
      <c r="J81" s="88"/>
    </row>
    <row r="82" spans="1:20" ht="18.75" customHeight="1" x14ac:dyDescent="0.25">
      <c r="A82" s="52"/>
      <c r="B82" s="93"/>
      <c r="C82" s="90"/>
      <c r="D82" s="86"/>
      <c r="E82" s="7" t="s">
        <v>13</v>
      </c>
      <c r="F82" s="6">
        <v>140</v>
      </c>
      <c r="G82" s="7" t="s">
        <v>13</v>
      </c>
      <c r="H82" s="6">
        <v>140</v>
      </c>
      <c r="I82" s="34" t="s">
        <v>14</v>
      </c>
      <c r="J82" s="88"/>
    </row>
    <row r="83" spans="1:20" ht="18.75" customHeight="1" x14ac:dyDescent="0.25">
      <c r="A83" s="52"/>
      <c r="B83" s="93"/>
      <c r="C83" s="90"/>
      <c r="D83" s="86"/>
      <c r="E83" s="7" t="s">
        <v>25</v>
      </c>
      <c r="F83" s="131">
        <v>60</v>
      </c>
      <c r="G83" s="7" t="s">
        <v>25</v>
      </c>
      <c r="H83" s="6">
        <v>80</v>
      </c>
      <c r="I83" s="34" t="s">
        <v>14</v>
      </c>
      <c r="J83" s="88"/>
    </row>
    <row r="84" spans="1:20" ht="18.75" customHeight="1" x14ac:dyDescent="0.25">
      <c r="A84" s="52"/>
      <c r="B84" s="93"/>
      <c r="C84" s="90"/>
      <c r="D84" s="86"/>
      <c r="E84" s="7" t="s">
        <v>185</v>
      </c>
      <c r="F84" s="131">
        <v>300</v>
      </c>
      <c r="G84" s="7"/>
      <c r="H84" s="5"/>
      <c r="I84" s="34" t="s">
        <v>14</v>
      </c>
      <c r="J84" s="88"/>
    </row>
    <row r="85" spans="1:20" ht="18.75" customHeight="1" x14ac:dyDescent="0.25">
      <c r="A85" s="52"/>
      <c r="B85" s="93"/>
      <c r="C85" s="90"/>
      <c r="D85" s="86"/>
      <c r="E85" s="80"/>
      <c r="F85" s="130"/>
      <c r="G85" s="7"/>
      <c r="H85" s="5"/>
      <c r="I85" s="34"/>
      <c r="J85" s="88"/>
      <c r="T85" s="133"/>
    </row>
    <row r="86" spans="1:20" ht="18.75" customHeight="1" x14ac:dyDescent="0.25">
      <c r="A86" s="52"/>
      <c r="B86" s="93"/>
      <c r="C86" s="90"/>
      <c r="D86" s="86"/>
      <c r="E86" s="148" t="s">
        <v>182</v>
      </c>
      <c r="F86" s="148"/>
      <c r="G86" s="148"/>
      <c r="H86" s="148"/>
      <c r="I86" s="38"/>
      <c r="J86" s="88"/>
    </row>
    <row r="87" spans="1:20" ht="18.75" customHeight="1" x14ac:dyDescent="0.25">
      <c r="A87" s="52"/>
      <c r="B87" s="93"/>
      <c r="C87" s="90"/>
      <c r="D87" s="86"/>
      <c r="E87" s="7" t="s">
        <v>13</v>
      </c>
      <c r="F87" s="6">
        <v>140</v>
      </c>
      <c r="G87" s="7"/>
      <c r="H87" s="125"/>
      <c r="I87" s="34" t="s">
        <v>14</v>
      </c>
      <c r="J87" s="88"/>
    </row>
    <row r="88" spans="1:20" ht="18.75" customHeight="1" x14ac:dyDescent="0.25">
      <c r="A88" s="52"/>
      <c r="B88" s="93"/>
      <c r="C88" s="90"/>
      <c r="D88" s="86"/>
      <c r="E88" s="7" t="s">
        <v>25</v>
      </c>
      <c r="F88" s="131">
        <v>108</v>
      </c>
      <c r="G88" s="7"/>
      <c r="H88" s="125"/>
      <c r="I88" s="34" t="s">
        <v>14</v>
      </c>
      <c r="J88" s="88"/>
    </row>
    <row r="89" spans="1:20" ht="18.75" customHeight="1" x14ac:dyDescent="0.25">
      <c r="A89" s="52"/>
      <c r="B89" s="93"/>
      <c r="C89" s="90"/>
      <c r="D89" s="86"/>
      <c r="E89" s="7"/>
      <c r="F89" s="107"/>
      <c r="G89" s="7"/>
      <c r="H89" s="5"/>
      <c r="I89" s="34"/>
      <c r="J89" s="88"/>
    </row>
    <row r="90" spans="1:20" ht="18.75" customHeight="1" x14ac:dyDescent="0.25">
      <c r="A90" s="52"/>
      <c r="B90" s="94"/>
      <c r="C90" s="91"/>
      <c r="D90" s="87"/>
      <c r="E90" s="7"/>
      <c r="F90" s="107"/>
      <c r="G90" s="7"/>
      <c r="H90" s="5"/>
      <c r="I90" s="34"/>
      <c r="J90" s="88"/>
    </row>
    <row r="91" spans="1:20" ht="18.75" customHeight="1" x14ac:dyDescent="0.25">
      <c r="A91" s="79"/>
      <c r="B91" s="83"/>
      <c r="C91" s="82"/>
      <c r="D91" s="82"/>
      <c r="E91" s="34"/>
      <c r="F91" s="34"/>
      <c r="G91" s="34"/>
      <c r="H91" s="38"/>
      <c r="I91" s="34"/>
      <c r="J91" s="88"/>
    </row>
    <row r="92" spans="1:20" ht="18.75" customHeight="1" x14ac:dyDescent="0.25">
      <c r="A92" s="79"/>
      <c r="B92" s="84"/>
      <c r="C92" s="34"/>
      <c r="D92" s="34"/>
      <c r="E92" s="34"/>
      <c r="F92" s="34"/>
      <c r="G92" s="34"/>
      <c r="H92" s="38"/>
      <c r="I92" s="34"/>
      <c r="J92" s="88"/>
    </row>
    <row r="93" spans="1:20" ht="18.75" customHeight="1" x14ac:dyDescent="0.25">
      <c r="A93" s="52"/>
      <c r="B93" s="34"/>
      <c r="C93" s="22"/>
      <c r="D93" s="22"/>
      <c r="E93" s="22"/>
      <c r="F93" s="22"/>
      <c r="G93" s="35"/>
      <c r="H93" s="22"/>
      <c r="I93" s="36"/>
    </row>
    <row r="94" spans="1:20" ht="18.75" customHeight="1" x14ac:dyDescent="0.25">
      <c r="A94" s="51" t="s">
        <v>40</v>
      </c>
      <c r="B94" s="30" t="s">
        <v>31</v>
      </c>
      <c r="C94" s="31"/>
      <c r="D94" s="31"/>
      <c r="E94" s="31"/>
      <c r="F94" s="31"/>
      <c r="G94" s="32"/>
      <c r="H94" s="31"/>
      <c r="I94" s="33"/>
    </row>
    <row r="95" spans="1:20" ht="18.75" customHeight="1" x14ac:dyDescent="0.25">
      <c r="A95" s="52"/>
      <c r="B95" s="9" t="s">
        <v>32</v>
      </c>
      <c r="C95" s="22"/>
      <c r="D95" s="22"/>
      <c r="E95" s="22"/>
      <c r="F95" s="22"/>
      <c r="G95" s="35" t="s">
        <v>36</v>
      </c>
      <c r="H95" s="149">
        <v>95000</v>
      </c>
      <c r="I95" s="150"/>
    </row>
    <row r="96" spans="1:20" ht="18.75" customHeight="1" x14ac:dyDescent="0.25">
      <c r="A96" s="52"/>
      <c r="B96" s="9" t="s">
        <v>33</v>
      </c>
      <c r="C96" s="22"/>
      <c r="D96" s="22"/>
      <c r="E96" s="22"/>
      <c r="F96" s="22"/>
      <c r="G96" s="35" t="s">
        <v>37</v>
      </c>
      <c r="H96" s="149">
        <v>110000</v>
      </c>
      <c r="I96" s="150"/>
    </row>
    <row r="97" spans="1:9" ht="18.75" customHeight="1" x14ac:dyDescent="0.25">
      <c r="A97" s="52"/>
      <c r="B97" s="9" t="s">
        <v>34</v>
      </c>
      <c r="C97" s="22"/>
      <c r="D97" s="22"/>
      <c r="E97" s="22"/>
      <c r="F97" s="22"/>
      <c r="G97" s="35" t="s">
        <v>38</v>
      </c>
      <c r="H97" s="149">
        <v>115000</v>
      </c>
      <c r="I97" s="150"/>
    </row>
    <row r="98" spans="1:9" ht="18.75" customHeight="1" x14ac:dyDescent="0.25">
      <c r="A98" s="52"/>
      <c r="B98" s="9" t="s">
        <v>35</v>
      </c>
      <c r="C98" s="22"/>
      <c r="D98" s="22"/>
      <c r="E98" s="22"/>
      <c r="F98" s="22"/>
      <c r="G98" s="35" t="s">
        <v>39</v>
      </c>
      <c r="H98" s="149">
        <v>140000</v>
      </c>
      <c r="I98" s="150"/>
    </row>
    <row r="99" spans="1:9" ht="18.75" customHeight="1" x14ac:dyDescent="0.25">
      <c r="A99" s="52"/>
      <c r="B99" s="34"/>
      <c r="C99" s="22"/>
      <c r="D99" s="22"/>
      <c r="E99" s="22"/>
      <c r="F99" s="22"/>
      <c r="G99" s="35"/>
      <c r="H99" s="22"/>
      <c r="I99" s="36"/>
    </row>
    <row r="100" spans="1:9" ht="18.75" customHeight="1" x14ac:dyDescent="0.25">
      <c r="A100" s="51" t="s">
        <v>55</v>
      </c>
      <c r="B100" s="30" t="s">
        <v>41</v>
      </c>
      <c r="C100" s="31"/>
      <c r="D100" s="31"/>
      <c r="E100" s="31"/>
      <c r="F100" s="31"/>
      <c r="G100" s="32"/>
      <c r="H100" s="31"/>
      <c r="I100" s="33"/>
    </row>
    <row r="101" spans="1:9" ht="18.75" customHeight="1" x14ac:dyDescent="0.25">
      <c r="A101" s="52"/>
      <c r="B101" s="34" t="s">
        <v>45</v>
      </c>
      <c r="C101" s="22"/>
      <c r="D101" s="22"/>
      <c r="E101" s="22"/>
      <c r="F101" s="22"/>
      <c r="G101" s="149">
        <v>7000000</v>
      </c>
      <c r="H101" s="161"/>
      <c r="I101" s="10" t="s">
        <v>128</v>
      </c>
    </row>
    <row r="102" spans="1:9" ht="18.75" customHeight="1" x14ac:dyDescent="0.25">
      <c r="A102" s="52"/>
      <c r="B102" s="34" t="s">
        <v>49</v>
      </c>
      <c r="C102" s="22"/>
      <c r="D102" s="22"/>
      <c r="E102" s="22"/>
      <c r="F102" s="22"/>
      <c r="G102" s="149">
        <v>7000000</v>
      </c>
      <c r="H102" s="161"/>
      <c r="I102" s="10" t="s">
        <v>128</v>
      </c>
    </row>
    <row r="103" spans="1:9" ht="18.75" customHeight="1" x14ac:dyDescent="0.25">
      <c r="A103" s="52"/>
      <c r="B103" s="34" t="s">
        <v>50</v>
      </c>
      <c r="C103" s="22"/>
      <c r="D103" s="22"/>
      <c r="E103" s="22"/>
      <c r="F103" s="22"/>
      <c r="G103" s="149">
        <v>35000</v>
      </c>
      <c r="H103" s="161"/>
      <c r="I103" s="10" t="s">
        <v>51</v>
      </c>
    </row>
    <row r="104" spans="1:9" ht="18.75" customHeight="1" x14ac:dyDescent="0.25">
      <c r="A104" s="52"/>
      <c r="B104" s="34" t="s">
        <v>54</v>
      </c>
      <c r="C104" s="22"/>
      <c r="D104" s="22"/>
      <c r="E104" s="22"/>
      <c r="F104" s="22"/>
      <c r="G104" s="149">
        <v>165000</v>
      </c>
      <c r="H104" s="161"/>
      <c r="I104" s="10" t="s">
        <v>129</v>
      </c>
    </row>
    <row r="105" spans="1:9" ht="18.75" customHeight="1" x14ac:dyDescent="0.25">
      <c r="A105" s="52"/>
      <c r="B105" s="34" t="s">
        <v>52</v>
      </c>
      <c r="C105" s="22"/>
      <c r="D105" s="22"/>
      <c r="E105" s="22"/>
      <c r="F105" s="22"/>
      <c r="G105" s="149">
        <v>25000</v>
      </c>
      <c r="H105" s="161"/>
      <c r="I105" s="10" t="s">
        <v>53</v>
      </c>
    </row>
    <row r="106" spans="1:9" ht="18.75" customHeight="1" x14ac:dyDescent="0.25">
      <c r="A106" s="52"/>
      <c r="B106" s="34" t="s">
        <v>48</v>
      </c>
      <c r="C106" s="22"/>
      <c r="D106" s="22"/>
      <c r="E106" s="22"/>
      <c r="F106" s="22"/>
      <c r="G106" s="149">
        <v>15000</v>
      </c>
      <c r="H106" s="161"/>
      <c r="I106" s="10" t="s">
        <v>47</v>
      </c>
    </row>
    <row r="107" spans="1:9" ht="18.75" customHeight="1" x14ac:dyDescent="0.25">
      <c r="A107" s="52"/>
      <c r="B107" s="34" t="s">
        <v>46</v>
      </c>
      <c r="C107" s="22"/>
      <c r="D107" s="22"/>
      <c r="E107" s="22"/>
      <c r="F107" s="22"/>
      <c r="G107" s="149">
        <v>25000</v>
      </c>
      <c r="H107" s="161"/>
      <c r="I107" s="10" t="s">
        <v>47</v>
      </c>
    </row>
    <row r="108" spans="1:9" ht="18.75" customHeight="1" x14ac:dyDescent="0.25">
      <c r="A108" s="52"/>
      <c r="B108" s="34" t="s">
        <v>106</v>
      </c>
      <c r="C108" s="22"/>
      <c r="D108" s="22"/>
      <c r="E108" s="22"/>
      <c r="F108" s="22"/>
      <c r="G108" s="149">
        <v>50000</v>
      </c>
      <c r="H108" s="161"/>
      <c r="I108" s="10" t="s">
        <v>110</v>
      </c>
    </row>
    <row r="109" spans="1:9" ht="18.75" customHeight="1" x14ac:dyDescent="0.25">
      <c r="A109" s="52"/>
      <c r="B109" s="34" t="s">
        <v>111</v>
      </c>
      <c r="C109" s="22"/>
      <c r="D109" s="22"/>
      <c r="E109" s="22"/>
      <c r="F109" s="22"/>
      <c r="G109" s="149">
        <v>67000</v>
      </c>
      <c r="H109" s="161"/>
      <c r="I109" s="10" t="s">
        <v>110</v>
      </c>
    </row>
    <row r="110" spans="1:9" ht="18.75" customHeight="1" x14ac:dyDescent="0.25">
      <c r="A110" s="52"/>
      <c r="B110" s="34" t="s">
        <v>109</v>
      </c>
      <c r="C110" s="22"/>
      <c r="D110" s="22"/>
      <c r="E110" s="22"/>
      <c r="F110" s="22"/>
      <c r="G110" s="149">
        <v>5700</v>
      </c>
      <c r="H110" s="161"/>
      <c r="I110" s="10" t="s">
        <v>112</v>
      </c>
    </row>
    <row r="111" spans="1:9" ht="18.75" customHeight="1" x14ac:dyDescent="0.25">
      <c r="A111" s="52"/>
      <c r="B111" s="34"/>
      <c r="C111" s="22"/>
      <c r="D111" s="22"/>
      <c r="E111" s="22"/>
      <c r="F111" s="22"/>
      <c r="G111" s="21"/>
      <c r="H111" s="21"/>
      <c r="I111" s="36"/>
    </row>
    <row r="112" spans="1:9" ht="18.75" customHeight="1" x14ac:dyDescent="0.25">
      <c r="A112" s="66" t="s">
        <v>74</v>
      </c>
      <c r="B112" s="67" t="s">
        <v>57</v>
      </c>
      <c r="C112" s="68"/>
      <c r="D112" s="68"/>
      <c r="E112" s="68"/>
      <c r="F112" s="68"/>
      <c r="G112" s="69"/>
      <c r="H112" s="68"/>
      <c r="I112" s="70"/>
    </row>
    <row r="113" spans="1:23" ht="18.75" customHeight="1" x14ac:dyDescent="0.25">
      <c r="A113" s="51" t="s">
        <v>79</v>
      </c>
      <c r="B113" s="30" t="s">
        <v>66</v>
      </c>
      <c r="C113" s="31"/>
      <c r="D113" s="31"/>
      <c r="E113" s="31"/>
      <c r="F113" s="31"/>
      <c r="G113" s="32"/>
      <c r="H113" s="31"/>
      <c r="I113" s="33"/>
    </row>
    <row r="114" spans="1:23" ht="18.75" customHeight="1" x14ac:dyDescent="0.25">
      <c r="A114" s="52"/>
      <c r="B114" s="34" t="s">
        <v>60</v>
      </c>
      <c r="C114" s="22"/>
      <c r="D114" s="22"/>
      <c r="E114" s="22"/>
      <c r="F114" s="22"/>
      <c r="G114" s="35" t="s">
        <v>62</v>
      </c>
      <c r="H114" s="15">
        <v>1</v>
      </c>
      <c r="I114" s="37" t="s">
        <v>75</v>
      </c>
    </row>
    <row r="115" spans="1:23" ht="18.75" customHeight="1" x14ac:dyDescent="0.25">
      <c r="A115" s="52"/>
      <c r="B115" s="34" t="s">
        <v>59</v>
      </c>
      <c r="C115" s="22"/>
      <c r="D115" s="22"/>
      <c r="E115" s="22"/>
      <c r="F115" s="22"/>
      <c r="G115" s="35" t="s">
        <v>76</v>
      </c>
      <c r="H115" s="13">
        <f>H114*H19*H20/10^6</f>
        <v>0.7</v>
      </c>
      <c r="I115" s="37" t="s">
        <v>58</v>
      </c>
    </row>
    <row r="116" spans="1:23" ht="18.75" customHeight="1" x14ac:dyDescent="0.25">
      <c r="A116" s="52"/>
      <c r="B116" s="34" t="s">
        <v>64</v>
      </c>
      <c r="C116" s="22"/>
      <c r="D116" s="22"/>
      <c r="E116" s="22"/>
      <c r="F116" s="22"/>
      <c r="G116" s="35" t="s">
        <v>65</v>
      </c>
      <c r="H116" s="11">
        <f>H115-(D24*(H20-2*(E24-1.5))+2*E24*H19+H26*F24*(H19-D24-H24+2*1.5)+H27*G24*(H20-2*E24-H26*F24+H27*4*1.5)+H24*(H20-2*(E24-1.5)))/10^6</f>
        <v>0.39343999999999996</v>
      </c>
      <c r="I116" s="37" t="s">
        <v>58</v>
      </c>
    </row>
    <row r="117" spans="1:23" ht="18.75" customHeight="1" x14ac:dyDescent="0.25">
      <c r="A117" s="52"/>
      <c r="B117" s="34" t="s">
        <v>103</v>
      </c>
      <c r="C117" s="22"/>
      <c r="D117" s="22"/>
      <c r="E117" s="22"/>
      <c r="F117" s="22"/>
      <c r="G117" s="35" t="s">
        <v>104</v>
      </c>
      <c r="H117" s="11">
        <f>(D24*(H20-2*(E24-1.5))+2*E24*H19+H26*F24*(H19-D24-H24+2*1.5)+H27*G24*(H20-2*E24-H26*F24+H27*4*1.5)+H24*(H20-2*(E24-1.5)))/10^6</f>
        <v>0.30656</v>
      </c>
      <c r="I117" s="37" t="s">
        <v>58</v>
      </c>
    </row>
    <row r="118" spans="1:23" ht="18.75" customHeight="1" x14ac:dyDescent="0.25">
      <c r="A118" s="52"/>
      <c r="B118" s="34" t="s">
        <v>60</v>
      </c>
      <c r="C118" s="22"/>
      <c r="D118" s="22"/>
      <c r="E118" s="22"/>
      <c r="F118" s="22"/>
      <c r="G118" s="35" t="s">
        <v>61</v>
      </c>
      <c r="H118" s="12">
        <f>(D23*D24*(H20-2*(E24-1.5))+2*E23*E24*H19+H26*F23*F24*(H19-D24-H24+2*1.5)+H27*G23*G24*(H20-2*E24-H26*F24+H27*4*1.5)+H23*H24*(H20-2*(E24-1.5)))/10^9</f>
        <v>6.1311999999999998E-3</v>
      </c>
      <c r="I118" s="37" t="s">
        <v>63</v>
      </c>
    </row>
    <row r="119" spans="1:23" ht="18.75" customHeight="1" x14ac:dyDescent="0.25">
      <c r="A119" s="52"/>
      <c r="B119" s="34"/>
      <c r="C119" s="22"/>
      <c r="D119" s="22"/>
      <c r="E119" s="22"/>
      <c r="F119" s="22"/>
      <c r="G119" s="35"/>
      <c r="H119" s="22"/>
      <c r="I119" s="36"/>
    </row>
    <row r="120" spans="1:23" ht="18.75" customHeight="1" x14ac:dyDescent="0.25">
      <c r="A120" s="51" t="s">
        <v>97</v>
      </c>
      <c r="B120" s="30" t="s">
        <v>67</v>
      </c>
      <c r="C120" s="31"/>
      <c r="D120" s="31"/>
      <c r="E120" s="31"/>
      <c r="F120" s="31"/>
      <c r="G120" s="32"/>
      <c r="H120" s="31"/>
      <c r="I120" s="33"/>
    </row>
    <row r="121" spans="1:23" ht="18.75" customHeight="1" x14ac:dyDescent="0.25">
      <c r="A121" s="52"/>
      <c r="B121" s="34" t="s">
        <v>68</v>
      </c>
      <c r="C121" s="22"/>
      <c r="D121" s="22"/>
      <c r="E121" s="22"/>
      <c r="F121" s="22"/>
      <c r="G121" s="35" t="s">
        <v>11</v>
      </c>
      <c r="H121" s="5">
        <f>ROUNDUP((F74+2*H28+H19+H78)/10,0)*10</f>
        <v>1590</v>
      </c>
      <c r="I121" s="37" t="s">
        <v>14</v>
      </c>
      <c r="J121" s="132"/>
    </row>
    <row r="122" spans="1:23" s="16" customFormat="1" ht="18.75" customHeight="1" x14ac:dyDescent="0.25">
      <c r="A122" s="52"/>
      <c r="B122" s="34" t="s">
        <v>69</v>
      </c>
      <c r="C122" s="22"/>
      <c r="D122" s="22"/>
      <c r="E122" s="22"/>
      <c r="F122" s="22"/>
      <c r="G122" s="35" t="s">
        <v>12</v>
      </c>
      <c r="H122" s="5">
        <f>ROUNDUP((2*H74+4*H28+2*H20+F79)/10,0)*10</f>
        <v>1110</v>
      </c>
      <c r="I122" s="37" t="s">
        <v>14</v>
      </c>
      <c r="J122" s="132"/>
      <c r="K122" s="1"/>
      <c r="S122" s="1"/>
      <c r="T122" s="1"/>
      <c r="U122" s="1"/>
      <c r="V122" s="1"/>
      <c r="W122" s="1"/>
    </row>
    <row r="123" spans="1:23" ht="18.75" customHeight="1" x14ac:dyDescent="0.25">
      <c r="A123" s="52"/>
      <c r="B123" s="34"/>
      <c r="C123" s="22"/>
      <c r="D123" s="22"/>
      <c r="E123" s="22"/>
      <c r="F123" s="22"/>
      <c r="G123" s="35"/>
      <c r="H123" s="23"/>
      <c r="I123" s="37"/>
    </row>
    <row r="124" spans="1:23" ht="18.75" customHeight="1" x14ac:dyDescent="0.25">
      <c r="A124" s="52"/>
      <c r="B124" s="95" t="s">
        <v>119</v>
      </c>
      <c r="C124" s="95"/>
      <c r="D124" s="95"/>
      <c r="E124" s="24" t="s">
        <v>17</v>
      </c>
      <c r="F124" s="24" t="s">
        <v>18</v>
      </c>
      <c r="G124" s="24" t="s">
        <v>19</v>
      </c>
      <c r="H124" s="24" t="s">
        <v>20</v>
      </c>
      <c r="I124" s="41"/>
    </row>
    <row r="125" spans="1:23" ht="18.75" customHeight="1" x14ac:dyDescent="0.25">
      <c r="A125" s="52"/>
      <c r="B125" s="48" t="s">
        <v>114</v>
      </c>
      <c r="C125" s="18"/>
      <c r="D125" s="18"/>
      <c r="E125" s="5">
        <f>F73*(F72-D23)+F74*D23</f>
        <v>14960</v>
      </c>
      <c r="F125" s="5">
        <f>H72*H73</f>
        <v>15120</v>
      </c>
      <c r="G125" s="5">
        <f>F78*(F77-D23)+F79*D23</f>
        <v>14960</v>
      </c>
      <c r="H125" s="5">
        <f>H78*(H77-D23)+H79*D23</f>
        <v>12160</v>
      </c>
      <c r="I125" s="42" t="s">
        <v>29</v>
      </c>
    </row>
    <row r="126" spans="1:23" ht="18.75" customHeight="1" x14ac:dyDescent="0.25">
      <c r="A126" s="52"/>
      <c r="B126" s="48" t="s">
        <v>115</v>
      </c>
      <c r="C126" s="18"/>
      <c r="D126" s="18"/>
      <c r="E126" s="5">
        <f>2*(F72+F73)</f>
        <v>496</v>
      </c>
      <c r="F126" s="5">
        <f>2*(H72+H73)</f>
        <v>496</v>
      </c>
      <c r="G126" s="5">
        <f>2*(F77+F78)</f>
        <v>496</v>
      </c>
      <c r="H126" s="5">
        <f>2*(H77+H78)</f>
        <v>456</v>
      </c>
      <c r="I126" s="42" t="s">
        <v>14</v>
      </c>
    </row>
    <row r="127" spans="1:23" ht="18.75" customHeight="1" x14ac:dyDescent="0.25">
      <c r="A127" s="52"/>
      <c r="B127" s="48" t="s">
        <v>116</v>
      </c>
      <c r="C127" s="18"/>
      <c r="D127" s="18"/>
      <c r="E127" s="15">
        <f>H122-F127</f>
        <v>642</v>
      </c>
      <c r="F127" s="15">
        <f>F84+H78+H83</f>
        <v>468</v>
      </c>
      <c r="G127" s="15">
        <f>H121-F73-F88</f>
        <v>1374</v>
      </c>
      <c r="H127" s="5">
        <f>G127</f>
        <v>1374</v>
      </c>
      <c r="I127" s="42" t="s">
        <v>14</v>
      </c>
    </row>
    <row r="128" spans="1:23" ht="18.75" customHeight="1" x14ac:dyDescent="0.25">
      <c r="A128" s="52"/>
      <c r="B128" s="48" t="s">
        <v>117</v>
      </c>
      <c r="C128" s="18"/>
      <c r="D128" s="25"/>
      <c r="E128" s="12">
        <f>E125*E127/10^9</f>
        <v>9.6043199999999995E-3</v>
      </c>
      <c r="F128" s="12">
        <f>F125*F127/10^9</f>
        <v>7.0761599999999997E-3</v>
      </c>
      <c r="G128" s="12">
        <f>G125*G127/10^9</f>
        <v>2.055504E-2</v>
      </c>
      <c r="H128" s="12">
        <f>H125*H127/10^9</f>
        <v>1.6707840000000002E-2</v>
      </c>
      <c r="I128" s="37" t="s">
        <v>63</v>
      </c>
    </row>
    <row r="129" spans="1:9" ht="18.75" customHeight="1" x14ac:dyDescent="0.25">
      <c r="A129" s="52"/>
      <c r="B129" s="48" t="s">
        <v>118</v>
      </c>
      <c r="C129" s="18"/>
      <c r="D129" s="25"/>
      <c r="E129" s="12">
        <f>E126*E127/10^6</f>
        <v>0.31843199999999999</v>
      </c>
      <c r="F129" s="12">
        <f>F126*F127/10^6</f>
        <v>0.232128</v>
      </c>
      <c r="G129" s="12">
        <f>G126*G127/10^6</f>
        <v>0.681504</v>
      </c>
      <c r="H129" s="12">
        <f>H126*H127/10^6</f>
        <v>0.62654399999999999</v>
      </c>
      <c r="I129" s="37" t="s">
        <v>58</v>
      </c>
    </row>
    <row r="130" spans="1:9" ht="18.75" customHeight="1" x14ac:dyDescent="0.25">
      <c r="A130" s="52"/>
      <c r="B130" s="126"/>
      <c r="C130" s="22"/>
      <c r="D130" s="127"/>
      <c r="E130" s="128"/>
      <c r="F130" s="128"/>
      <c r="G130" s="128"/>
      <c r="H130" s="129"/>
      <c r="I130" s="37"/>
    </row>
    <row r="131" spans="1:9" ht="18.75" customHeight="1" x14ac:dyDescent="0.25">
      <c r="A131" s="52"/>
      <c r="B131" s="95" t="s">
        <v>119</v>
      </c>
      <c r="C131" s="95"/>
      <c r="D131" s="95"/>
      <c r="E131" s="24" t="s">
        <v>21</v>
      </c>
      <c r="F131" s="24" t="s">
        <v>183</v>
      </c>
      <c r="G131" s="24" t="s">
        <v>184</v>
      </c>
      <c r="H131" s="12"/>
      <c r="I131" s="37"/>
    </row>
    <row r="132" spans="1:9" ht="18.75" customHeight="1" x14ac:dyDescent="0.25">
      <c r="A132" s="52"/>
      <c r="B132" s="48" t="s">
        <v>114</v>
      </c>
      <c r="C132" s="18"/>
      <c r="D132" s="18"/>
      <c r="E132" s="5">
        <f>F82*F83</f>
        <v>8400</v>
      </c>
      <c r="F132" s="5">
        <f>H82*H83</f>
        <v>11200</v>
      </c>
      <c r="G132" s="5">
        <f>F87*F88</f>
        <v>15120</v>
      </c>
      <c r="H132" s="12"/>
      <c r="I132" s="42" t="s">
        <v>29</v>
      </c>
    </row>
    <row r="133" spans="1:9" ht="18.75" customHeight="1" x14ac:dyDescent="0.25">
      <c r="A133" s="52"/>
      <c r="B133" s="48" t="s">
        <v>115</v>
      </c>
      <c r="C133" s="18"/>
      <c r="D133" s="18"/>
      <c r="E133" s="5">
        <f>2*(F82+F83)</f>
        <v>400</v>
      </c>
      <c r="F133" s="5">
        <f>2*(H82+H83)</f>
        <v>440</v>
      </c>
      <c r="G133" s="5">
        <f>2*(F87+F88)</f>
        <v>496</v>
      </c>
      <c r="H133" s="12"/>
      <c r="I133" s="42" t="s">
        <v>14</v>
      </c>
    </row>
    <row r="134" spans="1:9" ht="18.75" customHeight="1" x14ac:dyDescent="0.25">
      <c r="A134" s="52"/>
      <c r="B134" s="48" t="s">
        <v>116</v>
      </c>
      <c r="C134" s="18"/>
      <c r="D134" s="18"/>
      <c r="E134" s="15">
        <f>F84</f>
        <v>300</v>
      </c>
      <c r="F134" s="5">
        <f>H127</f>
        <v>1374</v>
      </c>
      <c r="G134" s="5">
        <f>E127+F127</f>
        <v>1110</v>
      </c>
      <c r="H134" s="12"/>
      <c r="I134" s="42" t="s">
        <v>14</v>
      </c>
    </row>
    <row r="135" spans="1:9" ht="18.75" customHeight="1" x14ac:dyDescent="0.25">
      <c r="A135" s="52"/>
      <c r="B135" s="48" t="s">
        <v>117</v>
      </c>
      <c r="C135" s="18"/>
      <c r="D135" s="25"/>
      <c r="E135" s="12">
        <f>E132*E134/10^9</f>
        <v>2.5200000000000001E-3</v>
      </c>
      <c r="F135" s="12">
        <f>F132*F134/10^9</f>
        <v>1.5388799999999999E-2</v>
      </c>
      <c r="G135" s="12">
        <f>G132*G134/10^9</f>
        <v>1.6783200000000002E-2</v>
      </c>
      <c r="H135" s="12"/>
      <c r="I135" s="37" t="s">
        <v>63</v>
      </c>
    </row>
    <row r="136" spans="1:9" ht="18.75" customHeight="1" x14ac:dyDescent="0.25">
      <c r="A136" s="52"/>
      <c r="B136" s="48" t="s">
        <v>118</v>
      </c>
      <c r="C136" s="18"/>
      <c r="D136" s="25"/>
      <c r="E136" s="12">
        <f>E133*E134/10^6</f>
        <v>0.12</v>
      </c>
      <c r="F136" s="12">
        <f>F133*F134/10^6</f>
        <v>0.60455999999999999</v>
      </c>
      <c r="G136" s="12">
        <f>G133*G134/10^6</f>
        <v>0.55056000000000005</v>
      </c>
      <c r="H136" s="12"/>
      <c r="I136" s="37" t="s">
        <v>58</v>
      </c>
    </row>
    <row r="137" spans="1:9" ht="18.75" customHeight="1" x14ac:dyDescent="0.25">
      <c r="A137" s="52"/>
      <c r="B137" s="34" t="s">
        <v>70</v>
      </c>
      <c r="C137" s="22"/>
      <c r="D137" s="22"/>
      <c r="E137" s="22"/>
      <c r="F137" s="22"/>
      <c r="G137" s="35" t="s">
        <v>186</v>
      </c>
      <c r="H137" s="14">
        <f>E128+F128+G128+H128+E135+F135+G135</f>
        <v>8.8635359999999996E-2</v>
      </c>
      <c r="I137" s="37" t="s">
        <v>63</v>
      </c>
    </row>
    <row r="138" spans="1:9" ht="18.75" customHeight="1" x14ac:dyDescent="0.25">
      <c r="A138" s="52"/>
      <c r="B138" s="34" t="s">
        <v>120</v>
      </c>
      <c r="C138" s="22"/>
      <c r="D138" s="22"/>
      <c r="E138" s="22"/>
      <c r="F138" s="22"/>
      <c r="G138" s="35" t="s">
        <v>187</v>
      </c>
      <c r="H138" s="14">
        <f>E129+F129+G129+H129+E136+F136+G136</f>
        <v>3.1337279999999996</v>
      </c>
      <c r="I138" s="37" t="s">
        <v>58</v>
      </c>
    </row>
    <row r="139" spans="1:9" ht="18.75" customHeight="1" x14ac:dyDescent="0.25">
      <c r="A139" s="52"/>
      <c r="B139" s="34" t="s">
        <v>64</v>
      </c>
      <c r="C139" s="22"/>
      <c r="D139" s="22"/>
      <c r="E139" s="22"/>
      <c r="F139" s="22"/>
      <c r="G139" s="35" t="s">
        <v>65</v>
      </c>
      <c r="H139" s="11">
        <f>H138-(D47*(H43-2*(E47-1.5))+2*E47*H42+H49*F47*(H42-D47-H47+2*1.5)+H50*G47*(H43-2*E47-H49*F47+H50*4*1.5)+H47*(H43-2*(E47-1.5)))/10^6</f>
        <v>3.1337279999999996</v>
      </c>
      <c r="I139" s="37" t="s">
        <v>58</v>
      </c>
    </row>
    <row r="140" spans="1:9" ht="18.75" customHeight="1" x14ac:dyDescent="0.25">
      <c r="A140" s="52"/>
      <c r="B140" s="34"/>
      <c r="C140" s="22"/>
      <c r="D140" s="22"/>
      <c r="E140" s="22"/>
      <c r="F140" s="22"/>
      <c r="G140" s="35"/>
      <c r="H140" s="22"/>
      <c r="I140" s="36"/>
    </row>
    <row r="141" spans="1:9" ht="18.75" customHeight="1" x14ac:dyDescent="0.25">
      <c r="A141" s="66" t="s">
        <v>136</v>
      </c>
      <c r="B141" s="67" t="s">
        <v>81</v>
      </c>
      <c r="C141" s="68"/>
      <c r="D141" s="68"/>
      <c r="E141" s="68"/>
      <c r="F141" s="68"/>
      <c r="G141" s="69"/>
      <c r="H141" s="68"/>
      <c r="I141" s="70"/>
    </row>
    <row r="142" spans="1:9" ht="18.75" customHeight="1" x14ac:dyDescent="0.25">
      <c r="A142" s="51" t="s">
        <v>137</v>
      </c>
      <c r="B142" s="30" t="s">
        <v>80</v>
      </c>
      <c r="C142" s="31"/>
      <c r="D142" s="31"/>
      <c r="E142" s="31"/>
      <c r="F142" s="31"/>
      <c r="G142" s="32"/>
      <c r="H142" s="31"/>
      <c r="I142" s="33"/>
    </row>
    <row r="143" spans="1:9" ht="18.75" customHeight="1" x14ac:dyDescent="0.25">
      <c r="A143" s="53"/>
      <c r="B143" s="162" t="s">
        <v>82</v>
      </c>
      <c r="C143" s="159"/>
      <c r="D143" s="29" t="s">
        <v>86</v>
      </c>
      <c r="E143" s="159" t="s">
        <v>83</v>
      </c>
      <c r="F143" s="159"/>
      <c r="G143" s="159" t="s">
        <v>84</v>
      </c>
      <c r="H143" s="159"/>
      <c r="I143" s="43"/>
    </row>
    <row r="144" spans="1:9" ht="18.75" customHeight="1" x14ac:dyDescent="0.25">
      <c r="A144" s="52"/>
      <c r="B144" s="49" t="s">
        <v>85</v>
      </c>
      <c r="C144" s="17"/>
      <c r="D144" s="17"/>
      <c r="E144" s="158"/>
      <c r="F144" s="158"/>
      <c r="G144" s="158"/>
      <c r="H144" s="158"/>
      <c r="I144" s="36"/>
    </row>
    <row r="145" spans="1:23" ht="18.75" customHeight="1" x14ac:dyDescent="0.25">
      <c r="A145" s="52"/>
      <c r="B145" s="165" t="s">
        <v>93</v>
      </c>
      <c r="C145" s="166"/>
      <c r="D145" s="11">
        <v>0.8</v>
      </c>
      <c r="E145" s="157">
        <f>H95</f>
        <v>95000</v>
      </c>
      <c r="F145" s="158"/>
      <c r="G145" s="160">
        <f>D145*E145</f>
        <v>76000</v>
      </c>
      <c r="H145" s="160"/>
      <c r="I145" s="36"/>
      <c r="K145" s="16"/>
    </row>
    <row r="146" spans="1:23" ht="18.75" customHeight="1" x14ac:dyDescent="0.25">
      <c r="A146" s="52"/>
      <c r="B146" s="165" t="s">
        <v>94</v>
      </c>
      <c r="C146" s="166"/>
      <c r="D146" s="11">
        <v>2.4</v>
      </c>
      <c r="E146" s="157">
        <f>H96</f>
        <v>110000</v>
      </c>
      <c r="F146" s="158"/>
      <c r="G146" s="160">
        <f t="shared" ref="G146:G148" si="1">D146*E146</f>
        <v>264000</v>
      </c>
      <c r="H146" s="160"/>
      <c r="I146" s="36"/>
      <c r="J146" s="26"/>
      <c r="T146" s="16"/>
      <c r="U146" s="16"/>
      <c r="V146" s="16"/>
      <c r="W146" s="16"/>
    </row>
    <row r="147" spans="1:23" ht="18.75" customHeight="1" x14ac:dyDescent="0.25">
      <c r="A147" s="52"/>
      <c r="B147" s="165" t="s">
        <v>95</v>
      </c>
      <c r="C147" s="166"/>
      <c r="D147" s="11">
        <v>0.24</v>
      </c>
      <c r="E147" s="157">
        <f>H97</f>
        <v>115000</v>
      </c>
      <c r="F147" s="158"/>
      <c r="G147" s="160">
        <f t="shared" si="1"/>
        <v>27600</v>
      </c>
      <c r="H147" s="160"/>
      <c r="I147" s="36"/>
    </row>
    <row r="148" spans="1:23" ht="18.75" customHeight="1" x14ac:dyDescent="0.25">
      <c r="A148" s="52"/>
      <c r="B148" s="165" t="s">
        <v>96</v>
      </c>
      <c r="C148" s="166"/>
      <c r="D148" s="11">
        <v>7.4999999999999997E-2</v>
      </c>
      <c r="E148" s="157">
        <f>H98</f>
        <v>140000</v>
      </c>
      <c r="F148" s="158"/>
      <c r="G148" s="160">
        <f t="shared" si="1"/>
        <v>10500</v>
      </c>
      <c r="H148" s="160"/>
      <c r="I148" s="36"/>
    </row>
    <row r="149" spans="1:23" s="16" customFormat="1" ht="18.75" customHeight="1" x14ac:dyDescent="0.25">
      <c r="A149" s="52"/>
      <c r="B149" s="167" t="s">
        <v>87</v>
      </c>
      <c r="C149" s="163"/>
      <c r="D149" s="163"/>
      <c r="E149" s="163"/>
      <c r="F149" s="163"/>
      <c r="G149" s="164">
        <f>SUM(G145:H148)</f>
        <v>378100</v>
      </c>
      <c r="H149" s="164"/>
      <c r="I149" s="3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.75" customHeight="1" x14ac:dyDescent="0.25">
      <c r="A150" s="52"/>
      <c r="B150" s="50"/>
      <c r="C150" s="18"/>
      <c r="D150" s="18"/>
      <c r="E150" s="18"/>
      <c r="F150" s="18"/>
      <c r="G150" s="19"/>
      <c r="H150" s="20"/>
      <c r="I150" s="36"/>
      <c r="L150" s="16"/>
      <c r="M150" s="16"/>
      <c r="P150" s="16"/>
      <c r="Q150" s="16"/>
      <c r="R150" s="16"/>
      <c r="S150" s="16"/>
    </row>
    <row r="151" spans="1:23" ht="18.75" customHeight="1" x14ac:dyDescent="0.25">
      <c r="A151" s="52"/>
      <c r="B151" s="49" t="s">
        <v>88</v>
      </c>
      <c r="C151" s="17"/>
      <c r="D151" s="17"/>
      <c r="E151" s="158"/>
      <c r="F151" s="158"/>
      <c r="G151" s="160"/>
      <c r="H151" s="160"/>
      <c r="I151" s="36"/>
    </row>
    <row r="152" spans="1:23" ht="18.75" customHeight="1" x14ac:dyDescent="0.25">
      <c r="A152" s="52"/>
      <c r="B152" s="165" t="s">
        <v>90</v>
      </c>
      <c r="C152" s="166"/>
      <c r="D152" s="11">
        <v>0.03</v>
      </c>
      <c r="E152" s="157">
        <f>G102</f>
        <v>7000000</v>
      </c>
      <c r="F152" s="158"/>
      <c r="G152" s="160">
        <f>D152*E152</f>
        <v>210000</v>
      </c>
      <c r="H152" s="160"/>
      <c r="I152" s="36"/>
    </row>
    <row r="153" spans="1:23" ht="18.75" customHeight="1" x14ac:dyDescent="0.25">
      <c r="A153" s="52"/>
      <c r="B153" s="165" t="s">
        <v>91</v>
      </c>
      <c r="C153" s="166"/>
      <c r="D153" s="11">
        <v>1</v>
      </c>
      <c r="E153" s="157">
        <f>G104</f>
        <v>165000</v>
      </c>
      <c r="F153" s="158"/>
      <c r="G153" s="160">
        <f t="shared" ref="G153:G154" si="2">D153*E153</f>
        <v>165000</v>
      </c>
      <c r="H153" s="160"/>
      <c r="I153" s="36"/>
    </row>
    <row r="154" spans="1:23" ht="18.75" customHeight="1" x14ac:dyDescent="0.25">
      <c r="A154" s="52"/>
      <c r="B154" s="165" t="s">
        <v>89</v>
      </c>
      <c r="C154" s="166"/>
      <c r="D154" s="11">
        <v>0.3</v>
      </c>
      <c r="E154" s="157">
        <f>G106</f>
        <v>15000</v>
      </c>
      <c r="F154" s="158"/>
      <c r="G154" s="160">
        <f t="shared" si="2"/>
        <v>4500</v>
      </c>
      <c r="H154" s="160"/>
      <c r="I154" s="36"/>
    </row>
    <row r="155" spans="1:23" ht="18.75" customHeight="1" x14ac:dyDescent="0.25">
      <c r="A155" s="52"/>
      <c r="B155" s="165"/>
      <c r="C155" s="166"/>
      <c r="D155" s="11"/>
      <c r="E155" s="157"/>
      <c r="F155" s="158"/>
      <c r="G155" s="160"/>
      <c r="H155" s="160"/>
      <c r="I155" s="36"/>
    </row>
    <row r="156" spans="1:23" ht="18.75" customHeight="1" x14ac:dyDescent="0.25">
      <c r="A156" s="52"/>
      <c r="B156" s="163" t="s">
        <v>201</v>
      </c>
      <c r="C156" s="163"/>
      <c r="D156" s="163"/>
      <c r="E156" s="163"/>
      <c r="F156" s="163"/>
      <c r="G156" s="164">
        <f>SUM(G152:H155)</f>
        <v>379500</v>
      </c>
      <c r="H156" s="164"/>
      <c r="I156" s="36"/>
    </row>
    <row r="157" spans="1:23" ht="18.75" customHeight="1" x14ac:dyDescent="0.25">
      <c r="A157" s="52"/>
      <c r="B157" s="144"/>
      <c r="C157" s="18"/>
      <c r="D157" s="18"/>
      <c r="E157" s="18"/>
      <c r="F157" s="18"/>
      <c r="G157" s="19"/>
      <c r="H157" s="20"/>
      <c r="I157" s="36"/>
    </row>
    <row r="158" spans="1:23" ht="18.75" customHeight="1" x14ac:dyDescent="0.25">
      <c r="A158" s="52"/>
      <c r="B158" s="170" t="s">
        <v>92</v>
      </c>
      <c r="C158" s="170"/>
      <c r="D158" s="170"/>
      <c r="E158" s="170"/>
      <c r="F158" s="170"/>
      <c r="G158" s="168">
        <f>(1+$H$29/100)*(1+$H$30/100)*(G149+G156)</f>
        <v>904006.20000000007</v>
      </c>
      <c r="H158" s="168"/>
      <c r="I158" s="36"/>
    </row>
    <row r="159" spans="1:23" ht="18.75" customHeight="1" x14ac:dyDescent="0.25">
      <c r="A159" s="52"/>
      <c r="B159" s="171" t="s">
        <v>202</v>
      </c>
      <c r="C159" s="171"/>
      <c r="D159" s="171"/>
      <c r="E159" s="171"/>
      <c r="F159" s="171"/>
      <c r="G159" s="169">
        <f>ROUNDUP(H115*G158/10000,0)*10000</f>
        <v>640000</v>
      </c>
      <c r="H159" s="169"/>
      <c r="I159" s="36"/>
    </row>
    <row r="160" spans="1:23" ht="18.75" customHeight="1" x14ac:dyDescent="0.25">
      <c r="A160" s="52"/>
      <c r="B160" s="34"/>
      <c r="C160" s="22"/>
      <c r="D160" s="22"/>
      <c r="E160" s="22"/>
      <c r="F160" s="22"/>
      <c r="G160" s="35"/>
      <c r="H160" s="22"/>
      <c r="I160" s="36"/>
    </row>
    <row r="161" spans="1:23" ht="18.75" customHeight="1" x14ac:dyDescent="0.25">
      <c r="A161" s="51" t="s">
        <v>138</v>
      </c>
      <c r="B161" s="30" t="s">
        <v>98</v>
      </c>
      <c r="C161" s="31"/>
      <c r="D161" s="31"/>
      <c r="E161" s="31"/>
      <c r="F161" s="31"/>
      <c r="G161" s="32"/>
      <c r="H161" s="31"/>
      <c r="I161" s="33"/>
    </row>
    <row r="162" spans="1:23" ht="18.75" customHeight="1" x14ac:dyDescent="0.25">
      <c r="A162" s="53"/>
      <c r="B162" s="162" t="s">
        <v>82</v>
      </c>
      <c r="C162" s="159"/>
      <c r="D162" s="29" t="s">
        <v>86</v>
      </c>
      <c r="E162" s="159" t="s">
        <v>83</v>
      </c>
      <c r="F162" s="159"/>
      <c r="G162" s="159" t="s">
        <v>84</v>
      </c>
      <c r="H162" s="159"/>
      <c r="I162" s="43"/>
    </row>
    <row r="163" spans="1:23" ht="18.75" customHeight="1" x14ac:dyDescent="0.25">
      <c r="A163" s="52"/>
      <c r="B163" s="49" t="s">
        <v>85</v>
      </c>
      <c r="C163" s="17"/>
      <c r="D163" s="17"/>
      <c r="E163" s="158"/>
      <c r="F163" s="158"/>
      <c r="G163" s="158"/>
      <c r="H163" s="158"/>
      <c r="I163" s="36"/>
      <c r="N163" s="16"/>
      <c r="O163" s="16"/>
    </row>
    <row r="164" spans="1:23" ht="18.75" customHeight="1" x14ac:dyDescent="0.25">
      <c r="A164" s="52"/>
      <c r="B164" s="165" t="s">
        <v>93</v>
      </c>
      <c r="C164" s="166"/>
      <c r="D164" s="11">
        <v>7</v>
      </c>
      <c r="E164" s="157">
        <f>E145</f>
        <v>95000</v>
      </c>
      <c r="F164" s="158"/>
      <c r="G164" s="160">
        <f>D164*E164</f>
        <v>665000</v>
      </c>
      <c r="H164" s="160"/>
      <c r="I164" s="36"/>
      <c r="K164" s="16"/>
    </row>
    <row r="165" spans="1:23" ht="18.75" customHeight="1" x14ac:dyDescent="0.25">
      <c r="A165" s="52"/>
      <c r="B165" s="165" t="s">
        <v>94</v>
      </c>
      <c r="C165" s="166"/>
      <c r="D165" s="11">
        <v>21</v>
      </c>
      <c r="E165" s="157">
        <f t="shared" ref="E165:E167" si="3">E146</f>
        <v>110000</v>
      </c>
      <c r="F165" s="158"/>
      <c r="G165" s="160">
        <f t="shared" ref="G165:G167" si="4">D165*E165</f>
        <v>2310000</v>
      </c>
      <c r="H165" s="160"/>
      <c r="I165" s="36"/>
      <c r="J165" s="27"/>
      <c r="T165" s="16"/>
      <c r="U165" s="16"/>
      <c r="V165" s="16"/>
      <c r="W165" s="16"/>
    </row>
    <row r="166" spans="1:23" ht="18.75" customHeight="1" x14ac:dyDescent="0.25">
      <c r="A166" s="52"/>
      <c r="B166" s="165" t="s">
        <v>95</v>
      </c>
      <c r="C166" s="166"/>
      <c r="D166" s="11">
        <v>2.1</v>
      </c>
      <c r="E166" s="157">
        <f t="shared" si="3"/>
        <v>115000</v>
      </c>
      <c r="F166" s="158"/>
      <c r="G166" s="160">
        <f t="shared" si="4"/>
        <v>241500</v>
      </c>
      <c r="H166" s="160"/>
      <c r="I166" s="36"/>
    </row>
    <row r="167" spans="1:23" ht="18.75" customHeight="1" x14ac:dyDescent="0.25">
      <c r="A167" s="52"/>
      <c r="B167" s="165" t="s">
        <v>96</v>
      </c>
      <c r="C167" s="166"/>
      <c r="D167" s="11">
        <v>0.35</v>
      </c>
      <c r="E167" s="157">
        <f t="shared" si="3"/>
        <v>140000</v>
      </c>
      <c r="F167" s="158"/>
      <c r="G167" s="160">
        <f t="shared" si="4"/>
        <v>49000</v>
      </c>
      <c r="H167" s="160"/>
      <c r="I167" s="36"/>
    </row>
    <row r="168" spans="1:23" ht="18.75" customHeight="1" x14ac:dyDescent="0.25">
      <c r="A168" s="52"/>
      <c r="B168" s="167" t="s">
        <v>87</v>
      </c>
      <c r="C168" s="163"/>
      <c r="D168" s="163"/>
      <c r="E168" s="163"/>
      <c r="F168" s="163"/>
      <c r="G168" s="164">
        <f>SUM(G164:H167)</f>
        <v>3265500</v>
      </c>
      <c r="H168" s="164"/>
      <c r="I168" s="36"/>
    </row>
    <row r="169" spans="1:23" ht="18.75" customHeight="1" x14ac:dyDescent="0.25">
      <c r="A169" s="52"/>
      <c r="B169" s="50"/>
      <c r="C169" s="18"/>
      <c r="D169" s="18"/>
      <c r="E169" s="18"/>
      <c r="F169" s="18"/>
      <c r="G169" s="19"/>
      <c r="H169" s="20"/>
      <c r="I169" s="36"/>
      <c r="L169" s="16"/>
      <c r="M169" s="16"/>
      <c r="P169" s="16"/>
      <c r="Q169" s="16"/>
      <c r="R169" s="16"/>
      <c r="S169" s="16"/>
    </row>
    <row r="170" spans="1:23" ht="18.75" customHeight="1" x14ac:dyDescent="0.25">
      <c r="A170" s="52"/>
      <c r="B170" s="49" t="s">
        <v>88</v>
      </c>
      <c r="C170" s="17"/>
      <c r="D170" s="17"/>
      <c r="E170" s="158"/>
      <c r="F170" s="158"/>
      <c r="G170" s="160"/>
      <c r="H170" s="160"/>
      <c r="I170" s="36"/>
    </row>
    <row r="171" spans="1:23" ht="18.75" customHeight="1" x14ac:dyDescent="0.25">
      <c r="A171" s="52"/>
      <c r="B171" s="165" t="s">
        <v>99</v>
      </c>
      <c r="C171" s="166"/>
      <c r="D171" s="11">
        <v>1.1000000000000001</v>
      </c>
      <c r="E171" s="157">
        <f>G101</f>
        <v>7000000</v>
      </c>
      <c r="F171" s="158"/>
      <c r="G171" s="160">
        <f>D171*E171</f>
        <v>7700000.0000000009</v>
      </c>
      <c r="H171" s="160"/>
      <c r="I171" s="36"/>
    </row>
    <row r="172" spans="1:23" ht="18.75" customHeight="1" x14ac:dyDescent="0.25">
      <c r="A172" s="52"/>
      <c r="B172" s="165" t="s">
        <v>100</v>
      </c>
      <c r="C172" s="166"/>
      <c r="D172" s="11">
        <v>1.25</v>
      </c>
      <c r="E172" s="157">
        <f>G107</f>
        <v>25000</v>
      </c>
      <c r="F172" s="158"/>
      <c r="G172" s="160">
        <f t="shared" ref="G172:G173" si="5">D172*E172</f>
        <v>31250</v>
      </c>
      <c r="H172" s="160"/>
      <c r="I172" s="36"/>
    </row>
    <row r="173" spans="1:23" ht="18.75" customHeight="1" x14ac:dyDescent="0.25">
      <c r="A173" s="52"/>
      <c r="B173" s="165" t="s">
        <v>89</v>
      </c>
      <c r="C173" s="166"/>
      <c r="D173" s="11">
        <v>1</v>
      </c>
      <c r="E173" s="157">
        <f>G106</f>
        <v>15000</v>
      </c>
      <c r="F173" s="158"/>
      <c r="G173" s="160">
        <f t="shared" si="5"/>
        <v>15000</v>
      </c>
      <c r="H173" s="160"/>
      <c r="I173" s="36"/>
    </row>
    <row r="174" spans="1:23" ht="18.75" customHeight="1" x14ac:dyDescent="0.25">
      <c r="A174" s="52"/>
      <c r="B174" s="165"/>
      <c r="C174" s="166"/>
      <c r="D174" s="11"/>
      <c r="E174" s="157"/>
      <c r="F174" s="158"/>
      <c r="G174" s="160"/>
      <c r="H174" s="160"/>
      <c r="I174" s="36"/>
    </row>
    <row r="175" spans="1:23" ht="18.75" customHeight="1" x14ac:dyDescent="0.25">
      <c r="A175" s="52"/>
      <c r="B175" s="163" t="s">
        <v>201</v>
      </c>
      <c r="C175" s="163"/>
      <c r="D175" s="163"/>
      <c r="E175" s="163"/>
      <c r="F175" s="163"/>
      <c r="G175" s="164">
        <f>SUM(G171:H174)</f>
        <v>7746250.0000000009</v>
      </c>
      <c r="H175" s="164"/>
      <c r="I175" s="36"/>
    </row>
    <row r="176" spans="1:23" ht="18.75" customHeight="1" x14ac:dyDescent="0.25">
      <c r="A176" s="52"/>
      <c r="B176" s="144"/>
      <c r="C176" s="18"/>
      <c r="D176" s="18"/>
      <c r="E176" s="18"/>
      <c r="F176" s="18"/>
      <c r="G176" s="19"/>
      <c r="H176" s="20"/>
      <c r="I176" s="36"/>
    </row>
    <row r="177" spans="1:10" ht="18.75" customHeight="1" x14ac:dyDescent="0.25">
      <c r="A177" s="52"/>
      <c r="B177" s="170" t="s">
        <v>92</v>
      </c>
      <c r="C177" s="170"/>
      <c r="D177" s="170"/>
      <c r="E177" s="170"/>
      <c r="F177" s="170"/>
      <c r="G177" s="168">
        <f>(1+$H$29/100)*(1+$H$30/100)*(G168+G175)</f>
        <v>13139770.687500002</v>
      </c>
      <c r="H177" s="168"/>
      <c r="I177" s="36"/>
    </row>
    <row r="178" spans="1:10" ht="18.75" customHeight="1" x14ac:dyDescent="0.25">
      <c r="A178" s="52"/>
      <c r="B178" s="171" t="s">
        <v>203</v>
      </c>
      <c r="C178" s="171"/>
      <c r="D178" s="171"/>
      <c r="E178" s="171"/>
      <c r="F178" s="171"/>
      <c r="G178" s="169">
        <f>ROUNDUP(H137*G177/10000,0)*10000</f>
        <v>1170000</v>
      </c>
      <c r="H178" s="169"/>
      <c r="I178" s="36"/>
    </row>
    <row r="179" spans="1:10" ht="18.75" customHeight="1" x14ac:dyDescent="0.25">
      <c r="A179" s="52"/>
      <c r="B179" s="34"/>
      <c r="C179" s="22"/>
      <c r="D179" s="22"/>
      <c r="E179" s="22"/>
      <c r="F179" s="22"/>
      <c r="G179" s="35"/>
      <c r="H179" s="22"/>
      <c r="I179" s="36"/>
    </row>
    <row r="180" spans="1:10" ht="18.75" customHeight="1" x14ac:dyDescent="0.25">
      <c r="A180" s="51" t="s">
        <v>139</v>
      </c>
      <c r="B180" s="30" t="s">
        <v>151</v>
      </c>
      <c r="C180" s="31"/>
      <c r="D180" s="31"/>
      <c r="E180" s="31"/>
      <c r="F180" s="31"/>
      <c r="G180" s="32"/>
      <c r="H180" s="31"/>
      <c r="I180" s="33"/>
    </row>
    <row r="181" spans="1:10" ht="18.75" customHeight="1" x14ac:dyDescent="0.25">
      <c r="A181" s="53"/>
      <c r="B181" s="162" t="s">
        <v>82</v>
      </c>
      <c r="C181" s="159"/>
      <c r="D181" s="29" t="s">
        <v>86</v>
      </c>
      <c r="E181" s="159" t="s">
        <v>83</v>
      </c>
      <c r="F181" s="159"/>
      <c r="G181" s="159" t="s">
        <v>84</v>
      </c>
      <c r="H181" s="159"/>
      <c r="I181" s="43"/>
    </row>
    <row r="182" spans="1:10" ht="18.75" customHeight="1" x14ac:dyDescent="0.25">
      <c r="A182" s="52"/>
      <c r="B182" s="49" t="s">
        <v>85</v>
      </c>
      <c r="C182" s="17"/>
      <c r="D182" s="17"/>
      <c r="E182" s="158"/>
      <c r="F182" s="158"/>
      <c r="G182" s="158"/>
      <c r="H182" s="158"/>
      <c r="I182" s="36"/>
    </row>
    <row r="183" spans="1:10" ht="18.75" customHeight="1" x14ac:dyDescent="0.25">
      <c r="A183" s="52"/>
      <c r="B183" s="165" t="s">
        <v>93</v>
      </c>
      <c r="C183" s="166"/>
      <c r="D183" s="11">
        <v>1.4999999999999999E-2</v>
      </c>
      <c r="E183" s="157">
        <f>E164</f>
        <v>95000</v>
      </c>
      <c r="F183" s="158"/>
      <c r="G183" s="160">
        <f>D183*E183</f>
        <v>1425</v>
      </c>
      <c r="H183" s="160"/>
      <c r="I183" s="36"/>
    </row>
    <row r="184" spans="1:10" ht="18.75" customHeight="1" x14ac:dyDescent="0.25">
      <c r="A184" s="52"/>
      <c r="B184" s="165" t="s">
        <v>94</v>
      </c>
      <c r="C184" s="166"/>
      <c r="D184" s="11">
        <v>0.15</v>
      </c>
      <c r="E184" s="157">
        <f t="shared" ref="E184:E186" si="6">E165</f>
        <v>110000</v>
      </c>
      <c r="F184" s="158"/>
      <c r="G184" s="160">
        <f t="shared" ref="G184:G186" si="7">D184*E184</f>
        <v>16500</v>
      </c>
      <c r="H184" s="160"/>
      <c r="I184" s="36"/>
      <c r="J184" s="26"/>
    </row>
    <row r="185" spans="1:10" ht="18.75" customHeight="1" x14ac:dyDescent="0.25">
      <c r="A185" s="52"/>
      <c r="B185" s="165" t="s">
        <v>95</v>
      </c>
      <c r="C185" s="166"/>
      <c r="D185" s="11">
        <v>1.4999999999999999E-2</v>
      </c>
      <c r="E185" s="157">
        <f t="shared" si="6"/>
        <v>115000</v>
      </c>
      <c r="F185" s="158"/>
      <c r="G185" s="160">
        <f t="shared" si="7"/>
        <v>1725</v>
      </c>
      <c r="H185" s="160"/>
      <c r="I185" s="36"/>
    </row>
    <row r="186" spans="1:10" ht="18.75" customHeight="1" x14ac:dyDescent="0.25">
      <c r="A186" s="52"/>
      <c r="B186" s="165" t="s">
        <v>96</v>
      </c>
      <c r="C186" s="166"/>
      <c r="D186" s="11">
        <v>8.0000000000000004E-4</v>
      </c>
      <c r="E186" s="157">
        <f t="shared" si="6"/>
        <v>140000</v>
      </c>
      <c r="F186" s="158"/>
      <c r="G186" s="160">
        <f t="shared" si="7"/>
        <v>112</v>
      </c>
      <c r="H186" s="160"/>
      <c r="I186" s="36"/>
    </row>
    <row r="187" spans="1:10" ht="18.75" customHeight="1" x14ac:dyDescent="0.25">
      <c r="A187" s="52"/>
      <c r="B187" s="167" t="s">
        <v>87</v>
      </c>
      <c r="C187" s="163"/>
      <c r="D187" s="163"/>
      <c r="E187" s="163"/>
      <c r="F187" s="163"/>
      <c r="G187" s="164">
        <f>SUM(G183:H186)</f>
        <v>19762</v>
      </c>
      <c r="H187" s="164"/>
      <c r="I187" s="36"/>
    </row>
    <row r="188" spans="1:10" ht="18.75" customHeight="1" x14ac:dyDescent="0.25">
      <c r="A188" s="52"/>
      <c r="B188" s="50"/>
      <c r="C188" s="18"/>
      <c r="D188" s="18"/>
      <c r="E188" s="18"/>
      <c r="F188" s="18"/>
      <c r="G188" s="19"/>
      <c r="H188" s="20"/>
      <c r="I188" s="36"/>
    </row>
    <row r="189" spans="1:10" ht="18.75" customHeight="1" x14ac:dyDescent="0.25">
      <c r="A189" s="52"/>
      <c r="B189" s="49" t="s">
        <v>88</v>
      </c>
      <c r="C189" s="17"/>
      <c r="D189" s="17"/>
      <c r="E189" s="158"/>
      <c r="F189" s="158"/>
      <c r="G189" s="160"/>
      <c r="H189" s="160"/>
      <c r="I189" s="36"/>
    </row>
    <row r="190" spans="1:10" ht="18.75" customHeight="1" x14ac:dyDescent="0.25">
      <c r="A190" s="52"/>
      <c r="B190" s="165" t="s">
        <v>101</v>
      </c>
      <c r="C190" s="166"/>
      <c r="D190" s="11">
        <v>1</v>
      </c>
      <c r="E190" s="157">
        <f>G103</f>
        <v>35000</v>
      </c>
      <c r="F190" s="158"/>
      <c r="G190" s="160">
        <f>D190*E190</f>
        <v>35000</v>
      </c>
      <c r="H190" s="160"/>
      <c r="I190" s="36"/>
    </row>
    <row r="191" spans="1:10" ht="18.75" customHeight="1" x14ac:dyDescent="0.25">
      <c r="A191" s="52"/>
      <c r="B191" s="165"/>
      <c r="C191" s="166"/>
      <c r="D191" s="11"/>
      <c r="E191" s="157"/>
      <c r="F191" s="158"/>
      <c r="G191" s="160"/>
      <c r="H191" s="160"/>
      <c r="I191" s="36"/>
    </row>
    <row r="192" spans="1:10" ht="18.75" customHeight="1" x14ac:dyDescent="0.25">
      <c r="A192" s="52"/>
      <c r="B192" s="165"/>
      <c r="C192" s="166"/>
      <c r="D192" s="11"/>
      <c r="E192" s="157"/>
      <c r="F192" s="158"/>
      <c r="G192" s="160"/>
      <c r="H192" s="160"/>
      <c r="I192" s="36"/>
    </row>
    <row r="193" spans="1:9" ht="18.75" customHeight="1" x14ac:dyDescent="0.25">
      <c r="A193" s="52"/>
      <c r="B193" s="165"/>
      <c r="C193" s="166"/>
      <c r="D193" s="11"/>
      <c r="E193" s="157"/>
      <c r="F193" s="158"/>
      <c r="G193" s="160"/>
      <c r="H193" s="160"/>
      <c r="I193" s="36"/>
    </row>
    <row r="194" spans="1:9" ht="18.75" customHeight="1" x14ac:dyDescent="0.25">
      <c r="A194" s="52"/>
      <c r="B194" s="163" t="s">
        <v>201</v>
      </c>
      <c r="C194" s="163"/>
      <c r="D194" s="163"/>
      <c r="E194" s="163"/>
      <c r="F194" s="163"/>
      <c r="G194" s="164">
        <f>SUM(G190:H193)</f>
        <v>35000</v>
      </c>
      <c r="H194" s="164"/>
      <c r="I194" s="36"/>
    </row>
    <row r="195" spans="1:9" ht="18.75" customHeight="1" x14ac:dyDescent="0.25">
      <c r="A195" s="52"/>
      <c r="B195" s="144"/>
      <c r="C195" s="18"/>
      <c r="D195" s="18"/>
      <c r="E195" s="18"/>
      <c r="F195" s="18"/>
      <c r="G195" s="19"/>
      <c r="H195" s="20"/>
      <c r="I195" s="36"/>
    </row>
    <row r="196" spans="1:9" ht="18.75" customHeight="1" x14ac:dyDescent="0.25">
      <c r="A196" s="52"/>
      <c r="B196" s="170" t="s">
        <v>92</v>
      </c>
      <c r="C196" s="170"/>
      <c r="D196" s="170"/>
      <c r="E196" s="170"/>
      <c r="F196" s="170"/>
      <c r="G196" s="168">
        <f>(1+$H$29/100)*(1+$H$30/100)*(G187+G194)</f>
        <v>65344.75650000001</v>
      </c>
      <c r="H196" s="168"/>
      <c r="I196" s="36"/>
    </row>
    <row r="197" spans="1:9" ht="18.75" customHeight="1" x14ac:dyDescent="0.25">
      <c r="A197" s="52"/>
      <c r="B197" s="171" t="s">
        <v>204</v>
      </c>
      <c r="C197" s="171"/>
      <c r="D197" s="171"/>
      <c r="E197" s="171"/>
      <c r="F197" s="171"/>
      <c r="G197" s="169">
        <f>ROUNDUP(H114*G196/10000,0)*10000</f>
        <v>70000</v>
      </c>
      <c r="H197" s="169"/>
      <c r="I197" s="36"/>
    </row>
    <row r="198" spans="1:9" ht="18.75" customHeight="1" x14ac:dyDescent="0.25">
      <c r="A198" s="52"/>
      <c r="B198" s="34"/>
      <c r="C198" s="22"/>
      <c r="D198" s="22"/>
      <c r="E198" s="22"/>
      <c r="F198" s="22"/>
      <c r="G198" s="35"/>
      <c r="H198" s="22"/>
      <c r="I198" s="36"/>
    </row>
    <row r="199" spans="1:9" ht="18.75" customHeight="1" x14ac:dyDescent="0.25">
      <c r="A199" s="51" t="s">
        <v>140</v>
      </c>
      <c r="B199" s="30" t="s">
        <v>153</v>
      </c>
      <c r="C199" s="31"/>
      <c r="D199" s="31"/>
      <c r="E199" s="31"/>
      <c r="F199" s="31"/>
      <c r="G199" s="32"/>
      <c r="H199" s="31"/>
      <c r="I199" s="33"/>
    </row>
    <row r="200" spans="1:9" ht="18.75" customHeight="1" x14ac:dyDescent="0.25">
      <c r="A200" s="53"/>
      <c r="B200" s="162" t="s">
        <v>82</v>
      </c>
      <c r="C200" s="159"/>
      <c r="D200" s="29" t="s">
        <v>86</v>
      </c>
      <c r="E200" s="159" t="s">
        <v>83</v>
      </c>
      <c r="F200" s="159"/>
      <c r="G200" s="159" t="s">
        <v>84</v>
      </c>
      <c r="H200" s="159"/>
      <c r="I200" s="43"/>
    </row>
    <row r="201" spans="1:9" ht="18.75" customHeight="1" x14ac:dyDescent="0.25">
      <c r="A201" s="52"/>
      <c r="B201" s="49" t="s">
        <v>85</v>
      </c>
      <c r="C201" s="17"/>
      <c r="D201" s="17"/>
      <c r="E201" s="158"/>
      <c r="F201" s="158"/>
      <c r="G201" s="158"/>
      <c r="H201" s="158"/>
      <c r="I201" s="36"/>
    </row>
    <row r="202" spans="1:9" ht="18.75" customHeight="1" x14ac:dyDescent="0.25">
      <c r="A202" s="52"/>
      <c r="B202" s="165" t="s">
        <v>93</v>
      </c>
      <c r="C202" s="166"/>
      <c r="D202" s="11">
        <v>1.4999999999999999E-2</v>
      </c>
      <c r="E202" s="157">
        <f>E183</f>
        <v>95000</v>
      </c>
      <c r="F202" s="158"/>
      <c r="G202" s="160">
        <f>D202*E202</f>
        <v>1425</v>
      </c>
      <c r="H202" s="160"/>
      <c r="I202" s="36"/>
    </row>
    <row r="203" spans="1:9" ht="18.75" customHeight="1" x14ac:dyDescent="0.25">
      <c r="A203" s="52"/>
      <c r="B203" s="165" t="s">
        <v>94</v>
      </c>
      <c r="C203" s="166"/>
      <c r="D203" s="11">
        <v>0.15</v>
      </c>
      <c r="E203" s="157">
        <f t="shared" ref="E203:E205" si="8">E184</f>
        <v>110000</v>
      </c>
      <c r="F203" s="158"/>
      <c r="G203" s="160">
        <f t="shared" ref="G203:G205" si="9">D203*E203</f>
        <v>16500</v>
      </c>
      <c r="H203" s="160"/>
      <c r="I203" s="36"/>
    </row>
    <row r="204" spans="1:9" ht="18.75" customHeight="1" x14ac:dyDescent="0.25">
      <c r="A204" s="52"/>
      <c r="B204" s="165" t="s">
        <v>95</v>
      </c>
      <c r="C204" s="166"/>
      <c r="D204" s="11">
        <v>1.4999999999999999E-2</v>
      </c>
      <c r="E204" s="157">
        <f t="shared" si="8"/>
        <v>115000</v>
      </c>
      <c r="F204" s="158"/>
      <c r="G204" s="160">
        <f t="shared" si="9"/>
        <v>1725</v>
      </c>
      <c r="H204" s="160"/>
      <c r="I204" s="36"/>
    </row>
    <row r="205" spans="1:9" ht="18.75" customHeight="1" x14ac:dyDescent="0.25">
      <c r="A205" s="52"/>
      <c r="B205" s="165" t="s">
        <v>96</v>
      </c>
      <c r="C205" s="166"/>
      <c r="D205" s="11">
        <v>8.0000000000000004E-4</v>
      </c>
      <c r="E205" s="157">
        <f t="shared" si="8"/>
        <v>140000</v>
      </c>
      <c r="F205" s="158"/>
      <c r="G205" s="160">
        <f t="shared" si="9"/>
        <v>112</v>
      </c>
      <c r="H205" s="160"/>
      <c r="I205" s="36"/>
    </row>
    <row r="206" spans="1:9" ht="18.75" customHeight="1" x14ac:dyDescent="0.25">
      <c r="A206" s="52"/>
      <c r="B206" s="167" t="s">
        <v>87</v>
      </c>
      <c r="C206" s="163"/>
      <c r="D206" s="163"/>
      <c r="E206" s="163"/>
      <c r="F206" s="163"/>
      <c r="G206" s="164">
        <f>SUM(G202:H205)</f>
        <v>19762</v>
      </c>
      <c r="H206" s="164"/>
      <c r="I206" s="36"/>
    </row>
    <row r="207" spans="1:9" ht="18.75" customHeight="1" x14ac:dyDescent="0.25">
      <c r="A207" s="52"/>
      <c r="B207" s="50"/>
      <c r="C207" s="18"/>
      <c r="D207" s="18"/>
      <c r="E207" s="18"/>
      <c r="F207" s="18"/>
      <c r="G207" s="19"/>
      <c r="H207" s="20"/>
      <c r="I207" s="36"/>
    </row>
    <row r="208" spans="1:9" ht="18.75" customHeight="1" x14ac:dyDescent="0.25">
      <c r="A208" s="52"/>
      <c r="B208" s="49" t="s">
        <v>88</v>
      </c>
      <c r="C208" s="17"/>
      <c r="D208" s="17"/>
      <c r="E208" s="158"/>
      <c r="F208" s="158"/>
      <c r="G208" s="160"/>
      <c r="H208" s="160"/>
      <c r="I208" s="36"/>
    </row>
    <row r="209" spans="1:9" ht="18.75" customHeight="1" x14ac:dyDescent="0.25">
      <c r="A209" s="52"/>
      <c r="B209" s="165" t="s">
        <v>102</v>
      </c>
      <c r="C209" s="166"/>
      <c r="D209" s="11">
        <v>1</v>
      </c>
      <c r="E209" s="157">
        <f>G105</f>
        <v>25000</v>
      </c>
      <c r="F209" s="158"/>
      <c r="G209" s="160">
        <f>D209*E209</f>
        <v>25000</v>
      </c>
      <c r="H209" s="160"/>
      <c r="I209" s="36"/>
    </row>
    <row r="210" spans="1:9" ht="18.75" customHeight="1" x14ac:dyDescent="0.25">
      <c r="A210" s="52"/>
      <c r="B210" s="165"/>
      <c r="C210" s="166"/>
      <c r="D210" s="11"/>
      <c r="E210" s="157"/>
      <c r="F210" s="158"/>
      <c r="G210" s="160"/>
      <c r="H210" s="160"/>
      <c r="I210" s="36"/>
    </row>
    <row r="211" spans="1:9" ht="18.75" customHeight="1" x14ac:dyDescent="0.25">
      <c r="A211" s="52"/>
      <c r="B211" s="165"/>
      <c r="C211" s="166"/>
      <c r="D211" s="11"/>
      <c r="E211" s="157"/>
      <c r="F211" s="158"/>
      <c r="G211" s="160"/>
      <c r="H211" s="160"/>
      <c r="I211" s="36"/>
    </row>
    <row r="212" spans="1:9" ht="18.75" customHeight="1" x14ac:dyDescent="0.25">
      <c r="A212" s="52"/>
      <c r="B212" s="165"/>
      <c r="C212" s="166"/>
      <c r="D212" s="11"/>
      <c r="E212" s="157"/>
      <c r="F212" s="158"/>
      <c r="G212" s="160"/>
      <c r="H212" s="160"/>
      <c r="I212" s="36"/>
    </row>
    <row r="213" spans="1:9" ht="18.75" customHeight="1" x14ac:dyDescent="0.25">
      <c r="A213" s="52"/>
      <c r="B213" s="163" t="s">
        <v>201</v>
      </c>
      <c r="C213" s="163"/>
      <c r="D213" s="163"/>
      <c r="E213" s="163"/>
      <c r="F213" s="163"/>
      <c r="G213" s="164">
        <f>SUM(G209:H212)</f>
        <v>25000</v>
      </c>
      <c r="H213" s="164"/>
      <c r="I213" s="36"/>
    </row>
    <row r="214" spans="1:9" ht="18.75" customHeight="1" x14ac:dyDescent="0.25">
      <c r="A214" s="52"/>
      <c r="B214" s="144"/>
      <c r="C214" s="18"/>
      <c r="D214" s="18"/>
      <c r="E214" s="18"/>
      <c r="F214" s="18"/>
      <c r="G214" s="19"/>
      <c r="H214" s="20"/>
      <c r="I214" s="36"/>
    </row>
    <row r="215" spans="1:9" ht="18.75" customHeight="1" x14ac:dyDescent="0.25">
      <c r="A215" s="52"/>
      <c r="B215" s="170" t="s">
        <v>92</v>
      </c>
      <c r="C215" s="170"/>
      <c r="D215" s="170"/>
      <c r="E215" s="170"/>
      <c r="F215" s="170"/>
      <c r="G215" s="168">
        <f>(1+$H$29/100)*(1+$H$30/100)*(G206+G213)</f>
        <v>53412.256500000003</v>
      </c>
      <c r="H215" s="168"/>
      <c r="I215" s="36"/>
    </row>
    <row r="216" spans="1:9" ht="18.75" customHeight="1" x14ac:dyDescent="0.25">
      <c r="A216" s="52"/>
      <c r="B216" s="171" t="s">
        <v>205</v>
      </c>
      <c r="C216" s="171"/>
      <c r="D216" s="171"/>
      <c r="E216" s="171"/>
      <c r="F216" s="171"/>
      <c r="G216" s="169">
        <f>ROUNDUP(2*H114*G215/10000,0)*10000</f>
        <v>110000</v>
      </c>
      <c r="H216" s="169"/>
      <c r="I216" s="36"/>
    </row>
    <row r="217" spans="1:9" ht="18.75" customHeight="1" x14ac:dyDescent="0.25">
      <c r="A217" s="52"/>
      <c r="B217" s="34"/>
      <c r="C217" s="22"/>
      <c r="D217" s="22"/>
      <c r="E217" s="22"/>
      <c r="F217" s="22"/>
      <c r="G217" s="35"/>
      <c r="H217" s="22"/>
      <c r="I217" s="36"/>
    </row>
    <row r="218" spans="1:9" ht="18.75" customHeight="1" x14ac:dyDescent="0.25">
      <c r="A218" s="51" t="s">
        <v>141</v>
      </c>
      <c r="B218" s="30" t="s">
        <v>105</v>
      </c>
      <c r="C218" s="31"/>
      <c r="D218" s="31"/>
      <c r="E218" s="31"/>
      <c r="F218" s="31"/>
      <c r="G218" s="32"/>
      <c r="H218" s="31"/>
      <c r="I218" s="33"/>
    </row>
    <row r="219" spans="1:9" ht="18.75" customHeight="1" x14ac:dyDescent="0.25">
      <c r="A219" s="53"/>
      <c r="B219" s="162" t="s">
        <v>82</v>
      </c>
      <c r="C219" s="159"/>
      <c r="D219" s="29" t="s">
        <v>86</v>
      </c>
      <c r="E219" s="159" t="s">
        <v>83</v>
      </c>
      <c r="F219" s="159"/>
      <c r="G219" s="159" t="s">
        <v>84</v>
      </c>
      <c r="H219" s="159"/>
      <c r="I219" s="43"/>
    </row>
    <row r="220" spans="1:9" ht="18.75" customHeight="1" x14ac:dyDescent="0.25">
      <c r="A220" s="52"/>
      <c r="B220" s="49" t="s">
        <v>85</v>
      </c>
      <c r="C220" s="17"/>
      <c r="D220" s="17"/>
      <c r="E220" s="158"/>
      <c r="F220" s="158"/>
      <c r="G220" s="158"/>
      <c r="H220" s="158"/>
      <c r="I220" s="36"/>
    </row>
    <row r="221" spans="1:9" ht="18.75" customHeight="1" x14ac:dyDescent="0.25">
      <c r="A221" s="52"/>
      <c r="B221" s="165" t="s">
        <v>93</v>
      </c>
      <c r="C221" s="166"/>
      <c r="D221" s="11">
        <v>0.16</v>
      </c>
      <c r="E221" s="157">
        <f>E202</f>
        <v>95000</v>
      </c>
      <c r="F221" s="158"/>
      <c r="G221" s="160">
        <f>D221*E221</f>
        <v>15200</v>
      </c>
      <c r="H221" s="160"/>
      <c r="I221" s="36"/>
    </row>
    <row r="222" spans="1:9" ht="18.75" customHeight="1" x14ac:dyDescent="0.25">
      <c r="A222" s="52"/>
      <c r="B222" s="165" t="s">
        <v>94</v>
      </c>
      <c r="C222" s="166"/>
      <c r="D222" s="11">
        <v>7.4999999999999997E-2</v>
      </c>
      <c r="E222" s="157">
        <f t="shared" ref="E222:E224" si="10">E203</f>
        <v>110000</v>
      </c>
      <c r="F222" s="158"/>
      <c r="G222" s="160">
        <f t="shared" ref="G222:G224" si="11">D222*E222</f>
        <v>8250</v>
      </c>
      <c r="H222" s="160"/>
      <c r="I222" s="36"/>
    </row>
    <row r="223" spans="1:9" ht="18.75" customHeight="1" x14ac:dyDescent="0.25">
      <c r="A223" s="52"/>
      <c r="B223" s="165" t="s">
        <v>95</v>
      </c>
      <c r="C223" s="166"/>
      <c r="D223" s="11">
        <v>1.6E-2</v>
      </c>
      <c r="E223" s="157">
        <f t="shared" si="10"/>
        <v>115000</v>
      </c>
      <c r="F223" s="158"/>
      <c r="G223" s="160">
        <f t="shared" si="11"/>
        <v>1840</v>
      </c>
      <c r="H223" s="160"/>
      <c r="I223" s="36"/>
    </row>
    <row r="224" spans="1:9" ht="18.75" customHeight="1" x14ac:dyDescent="0.25">
      <c r="A224" s="52"/>
      <c r="B224" s="165" t="s">
        <v>96</v>
      </c>
      <c r="C224" s="166"/>
      <c r="D224" s="11">
        <v>3.0000000000000001E-3</v>
      </c>
      <c r="E224" s="157">
        <f t="shared" si="10"/>
        <v>140000</v>
      </c>
      <c r="F224" s="158"/>
      <c r="G224" s="160">
        <f t="shared" si="11"/>
        <v>420</v>
      </c>
      <c r="H224" s="160"/>
      <c r="I224" s="36"/>
    </row>
    <row r="225" spans="1:9" ht="18.75" customHeight="1" x14ac:dyDescent="0.25">
      <c r="A225" s="52"/>
      <c r="B225" s="167" t="s">
        <v>87</v>
      </c>
      <c r="C225" s="163"/>
      <c r="D225" s="163"/>
      <c r="E225" s="163"/>
      <c r="F225" s="163"/>
      <c r="G225" s="164">
        <f>SUM(G221:H224)</f>
        <v>25710</v>
      </c>
      <c r="H225" s="164"/>
      <c r="I225" s="36"/>
    </row>
    <row r="226" spans="1:9" ht="18.75" customHeight="1" x14ac:dyDescent="0.25">
      <c r="A226" s="52"/>
      <c r="B226" s="50"/>
      <c r="C226" s="18"/>
      <c r="D226" s="18"/>
      <c r="E226" s="18"/>
      <c r="F226" s="18"/>
      <c r="G226" s="19"/>
      <c r="H226" s="20"/>
      <c r="I226" s="36"/>
    </row>
    <row r="227" spans="1:9" ht="18.75" customHeight="1" x14ac:dyDescent="0.25">
      <c r="A227" s="52"/>
      <c r="B227" s="49" t="s">
        <v>88</v>
      </c>
      <c r="C227" s="17"/>
      <c r="D227" s="17"/>
      <c r="E227" s="158"/>
      <c r="F227" s="158"/>
      <c r="G227" s="160"/>
      <c r="H227" s="160"/>
      <c r="I227" s="36"/>
    </row>
    <row r="228" spans="1:9" ht="18.75" customHeight="1" x14ac:dyDescent="0.25">
      <c r="A228" s="52"/>
      <c r="B228" s="165" t="s">
        <v>107</v>
      </c>
      <c r="C228" s="166"/>
      <c r="D228" s="11">
        <v>0.15</v>
      </c>
      <c r="E228" s="157">
        <f>G108</f>
        <v>50000</v>
      </c>
      <c r="F228" s="158"/>
      <c r="G228" s="160">
        <f>D228*E228</f>
        <v>7500</v>
      </c>
      <c r="H228" s="160"/>
      <c r="I228" s="36"/>
    </row>
    <row r="229" spans="1:9" ht="18.75" customHeight="1" x14ac:dyDescent="0.25">
      <c r="A229" s="52"/>
      <c r="B229" s="165" t="s">
        <v>108</v>
      </c>
      <c r="C229" s="166"/>
      <c r="D229" s="11">
        <v>0.372</v>
      </c>
      <c r="E229" s="157">
        <f>G109</f>
        <v>67000</v>
      </c>
      <c r="F229" s="158"/>
      <c r="G229" s="160">
        <f t="shared" ref="G229:G230" si="12">D229*E229</f>
        <v>24924</v>
      </c>
      <c r="H229" s="160"/>
      <c r="I229" s="36"/>
    </row>
    <row r="230" spans="1:9" ht="18.75" customHeight="1" x14ac:dyDescent="0.25">
      <c r="A230" s="52"/>
      <c r="B230" s="165" t="s">
        <v>113</v>
      </c>
      <c r="C230" s="166"/>
      <c r="D230" s="11">
        <v>2</v>
      </c>
      <c r="E230" s="157">
        <f>G110</f>
        <v>5700</v>
      </c>
      <c r="F230" s="158"/>
      <c r="G230" s="160">
        <f t="shared" si="12"/>
        <v>11400</v>
      </c>
      <c r="H230" s="160"/>
      <c r="I230" s="36"/>
    </row>
    <row r="231" spans="1:9" ht="18.75" customHeight="1" x14ac:dyDescent="0.25">
      <c r="A231" s="52"/>
      <c r="B231" s="165"/>
      <c r="C231" s="166"/>
      <c r="D231" s="11"/>
      <c r="E231" s="157"/>
      <c r="F231" s="158"/>
      <c r="G231" s="160"/>
      <c r="H231" s="160"/>
      <c r="I231" s="36"/>
    </row>
    <row r="232" spans="1:9" ht="18.75" customHeight="1" x14ac:dyDescent="0.25">
      <c r="A232" s="52"/>
      <c r="B232" s="163" t="s">
        <v>201</v>
      </c>
      <c r="C232" s="163"/>
      <c r="D232" s="163"/>
      <c r="E232" s="163"/>
      <c r="F232" s="163"/>
      <c r="G232" s="164">
        <f>SUM(G228:H231)</f>
        <v>43824</v>
      </c>
      <c r="H232" s="164"/>
      <c r="I232" s="36"/>
    </row>
    <row r="233" spans="1:9" ht="18.75" customHeight="1" x14ac:dyDescent="0.25">
      <c r="A233" s="52"/>
      <c r="B233" s="144"/>
      <c r="C233" s="18"/>
      <c r="D233" s="18"/>
      <c r="E233" s="18"/>
      <c r="F233" s="18"/>
      <c r="G233" s="19"/>
      <c r="H233" s="20"/>
      <c r="I233" s="36"/>
    </row>
    <row r="234" spans="1:9" ht="18.75" customHeight="1" x14ac:dyDescent="0.25">
      <c r="A234" s="52"/>
      <c r="B234" s="170" t="s">
        <v>92</v>
      </c>
      <c r="C234" s="170"/>
      <c r="D234" s="170"/>
      <c r="E234" s="170"/>
      <c r="F234" s="170"/>
      <c r="G234" s="168">
        <f>(1+$H$29/100)*(1+$H$30/100)*(G225+G232)</f>
        <v>82971.445500000016</v>
      </c>
      <c r="H234" s="168"/>
      <c r="I234" s="36"/>
    </row>
    <row r="235" spans="1:9" ht="18.75" customHeight="1" x14ac:dyDescent="0.25">
      <c r="A235" s="52"/>
      <c r="B235" s="171" t="s">
        <v>206</v>
      </c>
      <c r="C235" s="171"/>
      <c r="D235" s="171"/>
      <c r="E235" s="171"/>
      <c r="F235" s="171"/>
      <c r="G235" s="169">
        <f>ROUNDUP(2*H115*G234/10000,0)*10000</f>
        <v>120000</v>
      </c>
      <c r="H235" s="169"/>
      <c r="I235" s="36"/>
    </row>
    <row r="236" spans="1:9" ht="18.75" customHeight="1" x14ac:dyDescent="0.25">
      <c r="A236" s="52"/>
      <c r="B236" s="34"/>
      <c r="C236" s="22"/>
      <c r="D236" s="22"/>
      <c r="E236" s="22"/>
      <c r="F236" s="22"/>
      <c r="G236" s="35"/>
      <c r="H236" s="22"/>
      <c r="I236" s="36"/>
    </row>
    <row r="237" spans="1:9" ht="18.75" customHeight="1" x14ac:dyDescent="0.25">
      <c r="A237" s="51" t="s">
        <v>142</v>
      </c>
      <c r="B237" s="30" t="s">
        <v>121</v>
      </c>
      <c r="C237" s="31"/>
      <c r="D237" s="31"/>
      <c r="E237" s="31"/>
      <c r="F237" s="31"/>
      <c r="G237" s="32"/>
      <c r="H237" s="31"/>
      <c r="I237" s="33"/>
    </row>
    <row r="238" spans="1:9" ht="18.75" customHeight="1" x14ac:dyDescent="0.25">
      <c r="A238" s="53"/>
      <c r="B238" s="162" t="s">
        <v>82</v>
      </c>
      <c r="C238" s="159"/>
      <c r="D238" s="29" t="s">
        <v>86</v>
      </c>
      <c r="E238" s="159" t="s">
        <v>83</v>
      </c>
      <c r="F238" s="159"/>
      <c r="G238" s="159" t="s">
        <v>84</v>
      </c>
      <c r="H238" s="159"/>
      <c r="I238" s="43"/>
    </row>
    <row r="239" spans="1:9" ht="18.75" customHeight="1" x14ac:dyDescent="0.25">
      <c r="A239" s="52"/>
      <c r="B239" s="49" t="s">
        <v>85</v>
      </c>
      <c r="C239" s="17"/>
      <c r="D239" s="17"/>
      <c r="E239" s="158"/>
      <c r="F239" s="158"/>
      <c r="G239" s="158"/>
      <c r="H239" s="158"/>
      <c r="I239" s="36"/>
    </row>
    <row r="240" spans="1:9" ht="18.75" customHeight="1" x14ac:dyDescent="0.25">
      <c r="A240" s="52"/>
      <c r="B240" s="165" t="s">
        <v>93</v>
      </c>
      <c r="C240" s="166"/>
      <c r="D240" s="11">
        <v>0.16</v>
      </c>
      <c r="E240" s="157">
        <f>E221</f>
        <v>95000</v>
      </c>
      <c r="F240" s="158"/>
      <c r="G240" s="160">
        <f>D240*E240</f>
        <v>15200</v>
      </c>
      <c r="H240" s="160"/>
      <c r="I240" s="36"/>
    </row>
    <row r="241" spans="1:9" ht="18.75" customHeight="1" x14ac:dyDescent="0.25">
      <c r="A241" s="52"/>
      <c r="B241" s="165" t="s">
        <v>94</v>
      </c>
      <c r="C241" s="166"/>
      <c r="D241" s="11">
        <v>7.4999999999999997E-2</v>
      </c>
      <c r="E241" s="157">
        <f t="shared" ref="E241:E243" si="13">E222</f>
        <v>110000</v>
      </c>
      <c r="F241" s="158"/>
      <c r="G241" s="160">
        <f t="shared" ref="G241:G243" si="14">D241*E241</f>
        <v>8250</v>
      </c>
      <c r="H241" s="160"/>
      <c r="I241" s="36"/>
    </row>
    <row r="242" spans="1:9" ht="18.75" customHeight="1" x14ac:dyDescent="0.25">
      <c r="A242" s="52"/>
      <c r="B242" s="165" t="s">
        <v>95</v>
      </c>
      <c r="C242" s="166"/>
      <c r="D242" s="11">
        <v>1.6E-2</v>
      </c>
      <c r="E242" s="157">
        <f t="shared" si="13"/>
        <v>115000</v>
      </c>
      <c r="F242" s="158"/>
      <c r="G242" s="160">
        <f t="shared" si="14"/>
        <v>1840</v>
      </c>
      <c r="H242" s="160"/>
      <c r="I242" s="36"/>
    </row>
    <row r="243" spans="1:9" ht="18.75" customHeight="1" x14ac:dyDescent="0.25">
      <c r="A243" s="52"/>
      <c r="B243" s="165" t="s">
        <v>96</v>
      </c>
      <c r="C243" s="166"/>
      <c r="D243" s="11">
        <v>3.0000000000000001E-3</v>
      </c>
      <c r="E243" s="157">
        <f t="shared" si="13"/>
        <v>140000</v>
      </c>
      <c r="F243" s="158"/>
      <c r="G243" s="160">
        <f t="shared" si="14"/>
        <v>420</v>
      </c>
      <c r="H243" s="160"/>
      <c r="I243" s="36"/>
    </row>
    <row r="244" spans="1:9" ht="18.75" customHeight="1" x14ac:dyDescent="0.25">
      <c r="A244" s="52"/>
      <c r="B244" s="167" t="s">
        <v>87</v>
      </c>
      <c r="C244" s="163"/>
      <c r="D244" s="163"/>
      <c r="E244" s="163"/>
      <c r="F244" s="163"/>
      <c r="G244" s="164">
        <f>SUM(G240:H243)</f>
        <v>25710</v>
      </c>
      <c r="H244" s="164"/>
      <c r="I244" s="36"/>
    </row>
    <row r="245" spans="1:9" ht="18.75" customHeight="1" x14ac:dyDescent="0.25">
      <c r="A245" s="52"/>
      <c r="B245" s="50"/>
      <c r="C245" s="18"/>
      <c r="D245" s="18"/>
      <c r="E245" s="18"/>
      <c r="F245" s="18"/>
      <c r="G245" s="19"/>
      <c r="H245" s="20"/>
      <c r="I245" s="36"/>
    </row>
    <row r="246" spans="1:9" ht="18.75" customHeight="1" x14ac:dyDescent="0.25">
      <c r="A246" s="52"/>
      <c r="B246" s="49" t="s">
        <v>88</v>
      </c>
      <c r="C246" s="17"/>
      <c r="D246" s="17"/>
      <c r="E246" s="158"/>
      <c r="F246" s="158"/>
      <c r="G246" s="160"/>
      <c r="H246" s="160"/>
      <c r="I246" s="36"/>
    </row>
    <row r="247" spans="1:9" ht="18.75" customHeight="1" x14ac:dyDescent="0.25">
      <c r="A247" s="52"/>
      <c r="B247" s="165" t="s">
        <v>107</v>
      </c>
      <c r="C247" s="166"/>
      <c r="D247" s="11">
        <v>0.15</v>
      </c>
      <c r="E247" s="157">
        <f>E228</f>
        <v>50000</v>
      </c>
      <c r="F247" s="158"/>
      <c r="G247" s="160">
        <f>D247*E247</f>
        <v>7500</v>
      </c>
      <c r="H247" s="160"/>
      <c r="I247" s="36"/>
    </row>
    <row r="248" spans="1:9" ht="18.75" customHeight="1" x14ac:dyDescent="0.25">
      <c r="A248" s="52"/>
      <c r="B248" s="165" t="s">
        <v>108</v>
      </c>
      <c r="C248" s="166"/>
      <c r="D248" s="11">
        <v>0.372</v>
      </c>
      <c r="E248" s="157">
        <f t="shared" ref="E248:E249" si="15">E229</f>
        <v>67000</v>
      </c>
      <c r="F248" s="158"/>
      <c r="G248" s="160">
        <f t="shared" ref="G248:G249" si="16">D248*E248</f>
        <v>24924</v>
      </c>
      <c r="H248" s="160"/>
      <c r="I248" s="36"/>
    </row>
    <row r="249" spans="1:9" ht="18.75" customHeight="1" x14ac:dyDescent="0.25">
      <c r="A249" s="52"/>
      <c r="B249" s="165" t="s">
        <v>113</v>
      </c>
      <c r="C249" s="166"/>
      <c r="D249" s="11">
        <v>2</v>
      </c>
      <c r="E249" s="157">
        <f t="shared" si="15"/>
        <v>5700</v>
      </c>
      <c r="F249" s="158"/>
      <c r="G249" s="160">
        <f t="shared" si="16"/>
        <v>11400</v>
      </c>
      <c r="H249" s="160"/>
      <c r="I249" s="36"/>
    </row>
    <row r="250" spans="1:9" ht="18.75" customHeight="1" x14ac:dyDescent="0.25">
      <c r="A250" s="52"/>
      <c r="B250" s="165"/>
      <c r="C250" s="166"/>
      <c r="D250" s="11"/>
      <c r="E250" s="157"/>
      <c r="F250" s="158"/>
      <c r="G250" s="160"/>
      <c r="H250" s="160"/>
      <c r="I250" s="36"/>
    </row>
    <row r="251" spans="1:9" ht="18.75" customHeight="1" x14ac:dyDescent="0.25">
      <c r="A251" s="52"/>
      <c r="B251" s="163" t="s">
        <v>201</v>
      </c>
      <c r="C251" s="163"/>
      <c r="D251" s="163"/>
      <c r="E251" s="163"/>
      <c r="F251" s="163"/>
      <c r="G251" s="164">
        <f>SUM(G247:H250)</f>
        <v>43824</v>
      </c>
      <c r="H251" s="164"/>
      <c r="I251" s="36"/>
    </row>
    <row r="252" spans="1:9" ht="18.75" customHeight="1" x14ac:dyDescent="0.25">
      <c r="A252" s="52"/>
      <c r="B252" s="144"/>
      <c r="C252" s="18"/>
      <c r="D252" s="18"/>
      <c r="E252" s="18"/>
      <c r="F252" s="18"/>
      <c r="G252" s="19"/>
      <c r="H252" s="20"/>
      <c r="I252" s="36"/>
    </row>
    <row r="253" spans="1:9" ht="18.75" customHeight="1" x14ac:dyDescent="0.25">
      <c r="A253" s="52"/>
      <c r="B253" s="170" t="s">
        <v>92</v>
      </c>
      <c r="C253" s="170"/>
      <c r="D253" s="170"/>
      <c r="E253" s="170"/>
      <c r="F253" s="170"/>
      <c r="G253" s="168">
        <f>(1+$H$29/100)*(1+$H$30/100)*(G244+G251)</f>
        <v>82971.445500000016</v>
      </c>
      <c r="H253" s="168"/>
      <c r="I253" s="36"/>
    </row>
    <row r="254" spans="1:9" ht="18.75" customHeight="1" x14ac:dyDescent="0.25">
      <c r="A254" s="52"/>
      <c r="B254" s="171" t="s">
        <v>207</v>
      </c>
      <c r="C254" s="171"/>
      <c r="D254" s="171"/>
      <c r="E254" s="171"/>
      <c r="F254" s="171"/>
      <c r="G254" s="169">
        <f>ROUNDUP(H138*G253/10000,0)*10000</f>
        <v>270000</v>
      </c>
      <c r="H254" s="169"/>
      <c r="I254" s="36"/>
    </row>
    <row r="255" spans="1:9" ht="18.75" customHeight="1" x14ac:dyDescent="0.25">
      <c r="A255" s="52"/>
      <c r="B255" s="34"/>
      <c r="C255" s="22"/>
      <c r="D255" s="22"/>
      <c r="E255" s="22"/>
      <c r="F255" s="22"/>
      <c r="G255" s="35"/>
      <c r="H255" s="22"/>
      <c r="I255" s="36"/>
    </row>
    <row r="256" spans="1:9" ht="18.75" customHeight="1" x14ac:dyDescent="0.25">
      <c r="A256" s="54"/>
      <c r="B256" s="44"/>
      <c r="C256" s="45"/>
      <c r="D256" s="45"/>
      <c r="E256" s="45"/>
      <c r="F256" s="45"/>
      <c r="G256" s="46"/>
      <c r="H256" s="45"/>
      <c r="I256" s="47"/>
    </row>
  </sheetData>
  <sortState xmlns:xlrd2="http://schemas.microsoft.com/office/spreadsheetml/2017/richdata2" ref="B101:I107">
    <sortCondition ref="B101:B107"/>
  </sortState>
  <mergeCells count="272">
    <mergeCell ref="B253:F253"/>
    <mergeCell ref="G253:H253"/>
    <mergeCell ref="B254:F254"/>
    <mergeCell ref="G254:H254"/>
    <mergeCell ref="B250:C250"/>
    <mergeCell ref="E250:F250"/>
    <mergeCell ref="G250:H250"/>
    <mergeCell ref="B251:F251"/>
    <mergeCell ref="G251:H251"/>
    <mergeCell ref="B248:C248"/>
    <mergeCell ref="E248:F248"/>
    <mergeCell ref="G248:H248"/>
    <mergeCell ref="B249:C249"/>
    <mergeCell ref="E249:F249"/>
    <mergeCell ref="G249:H249"/>
    <mergeCell ref="E246:F246"/>
    <mergeCell ref="G246:H246"/>
    <mergeCell ref="B247:C247"/>
    <mergeCell ref="E247:F247"/>
    <mergeCell ref="G247:H247"/>
    <mergeCell ref="B243:C243"/>
    <mergeCell ref="E243:F243"/>
    <mergeCell ref="G243:H243"/>
    <mergeCell ref="B244:F244"/>
    <mergeCell ref="G244:H244"/>
    <mergeCell ref="B241:C241"/>
    <mergeCell ref="E241:F241"/>
    <mergeCell ref="G241:H241"/>
    <mergeCell ref="B242:C242"/>
    <mergeCell ref="E242:F242"/>
    <mergeCell ref="G242:H242"/>
    <mergeCell ref="E239:F239"/>
    <mergeCell ref="G239:H239"/>
    <mergeCell ref="B240:C240"/>
    <mergeCell ref="E240:F240"/>
    <mergeCell ref="G240:H240"/>
    <mergeCell ref="B238:C238"/>
    <mergeCell ref="E238:F238"/>
    <mergeCell ref="G238:H238"/>
    <mergeCell ref="B234:F234"/>
    <mergeCell ref="G234:H234"/>
    <mergeCell ref="B235:F235"/>
    <mergeCell ref="G235:H235"/>
    <mergeCell ref="B222:C222"/>
    <mergeCell ref="E222:F222"/>
    <mergeCell ref="G222:H222"/>
    <mergeCell ref="B223:C223"/>
    <mergeCell ref="E223:F223"/>
    <mergeCell ref="G223:H223"/>
    <mergeCell ref="E220:F220"/>
    <mergeCell ref="G220:H220"/>
    <mergeCell ref="B221:C221"/>
    <mergeCell ref="E221:F221"/>
    <mergeCell ref="G221:H221"/>
    <mergeCell ref="E227:F227"/>
    <mergeCell ref="G227:H227"/>
    <mergeCell ref="B228:C228"/>
    <mergeCell ref="E228:F228"/>
    <mergeCell ref="G228:H228"/>
    <mergeCell ref="B224:C224"/>
    <mergeCell ref="E224:F224"/>
    <mergeCell ref="G224:H224"/>
    <mergeCell ref="B225:F225"/>
    <mergeCell ref="G225:H225"/>
    <mergeCell ref="B231:C231"/>
    <mergeCell ref="E231:F231"/>
    <mergeCell ref="G231:H231"/>
    <mergeCell ref="B232:F232"/>
    <mergeCell ref="G232:H232"/>
    <mergeCell ref="B229:C229"/>
    <mergeCell ref="E229:F229"/>
    <mergeCell ref="G229:H229"/>
    <mergeCell ref="B230:C230"/>
    <mergeCell ref="E230:F230"/>
    <mergeCell ref="G230:H230"/>
    <mergeCell ref="B215:F215"/>
    <mergeCell ref="G215:H215"/>
    <mergeCell ref="B216:F216"/>
    <mergeCell ref="G216:H216"/>
    <mergeCell ref="B219:C219"/>
    <mergeCell ref="E219:F219"/>
    <mergeCell ref="G219:H219"/>
    <mergeCell ref="B212:C212"/>
    <mergeCell ref="E212:F212"/>
    <mergeCell ref="G212:H212"/>
    <mergeCell ref="B213:F213"/>
    <mergeCell ref="G213:H213"/>
    <mergeCell ref="B210:C210"/>
    <mergeCell ref="E210:F210"/>
    <mergeCell ref="G210:H210"/>
    <mergeCell ref="B211:C211"/>
    <mergeCell ref="E211:F211"/>
    <mergeCell ref="G211:H211"/>
    <mergeCell ref="E208:F208"/>
    <mergeCell ref="G208:H208"/>
    <mergeCell ref="B209:C209"/>
    <mergeCell ref="E209:F209"/>
    <mergeCell ref="G209:H209"/>
    <mergeCell ref="B205:C205"/>
    <mergeCell ref="E205:F205"/>
    <mergeCell ref="G205:H205"/>
    <mergeCell ref="B206:F206"/>
    <mergeCell ref="G206:H206"/>
    <mergeCell ref="B203:C203"/>
    <mergeCell ref="E203:F203"/>
    <mergeCell ref="G203:H203"/>
    <mergeCell ref="B204:C204"/>
    <mergeCell ref="E204:F204"/>
    <mergeCell ref="G204:H204"/>
    <mergeCell ref="E201:F201"/>
    <mergeCell ref="G201:H201"/>
    <mergeCell ref="B202:C202"/>
    <mergeCell ref="E202:F202"/>
    <mergeCell ref="G202:H202"/>
    <mergeCell ref="B196:F196"/>
    <mergeCell ref="G196:H196"/>
    <mergeCell ref="B197:F197"/>
    <mergeCell ref="G197:H197"/>
    <mergeCell ref="B200:C200"/>
    <mergeCell ref="E200:F200"/>
    <mergeCell ref="G200:H200"/>
    <mergeCell ref="B193:C193"/>
    <mergeCell ref="E193:F193"/>
    <mergeCell ref="G193:H193"/>
    <mergeCell ref="B194:F194"/>
    <mergeCell ref="G194:H194"/>
    <mergeCell ref="B191:C191"/>
    <mergeCell ref="E191:F191"/>
    <mergeCell ref="G191:H191"/>
    <mergeCell ref="B192:C192"/>
    <mergeCell ref="E192:F192"/>
    <mergeCell ref="G192:H192"/>
    <mergeCell ref="E189:F189"/>
    <mergeCell ref="G189:H189"/>
    <mergeCell ref="B190:C190"/>
    <mergeCell ref="E190:F190"/>
    <mergeCell ref="G190:H190"/>
    <mergeCell ref="B186:C186"/>
    <mergeCell ref="E186:F186"/>
    <mergeCell ref="G186:H186"/>
    <mergeCell ref="B187:F187"/>
    <mergeCell ref="G187:H187"/>
    <mergeCell ref="B184:C184"/>
    <mergeCell ref="E184:F184"/>
    <mergeCell ref="G184:H184"/>
    <mergeCell ref="B185:C185"/>
    <mergeCell ref="E185:F185"/>
    <mergeCell ref="G185:H185"/>
    <mergeCell ref="E182:F182"/>
    <mergeCell ref="G182:H182"/>
    <mergeCell ref="B183:C183"/>
    <mergeCell ref="E183:F183"/>
    <mergeCell ref="G183:H183"/>
    <mergeCell ref="B177:F177"/>
    <mergeCell ref="G177:H177"/>
    <mergeCell ref="B178:F178"/>
    <mergeCell ref="G178:H178"/>
    <mergeCell ref="B181:C181"/>
    <mergeCell ref="E181:F181"/>
    <mergeCell ref="G181:H181"/>
    <mergeCell ref="B174:C174"/>
    <mergeCell ref="E174:F174"/>
    <mergeCell ref="G174:H174"/>
    <mergeCell ref="B175:F175"/>
    <mergeCell ref="G175:H175"/>
    <mergeCell ref="B172:C172"/>
    <mergeCell ref="E172:F172"/>
    <mergeCell ref="G172:H172"/>
    <mergeCell ref="B173:C173"/>
    <mergeCell ref="E173:F173"/>
    <mergeCell ref="G173:H173"/>
    <mergeCell ref="B168:F168"/>
    <mergeCell ref="G168:H168"/>
    <mergeCell ref="E170:F170"/>
    <mergeCell ref="G170:H170"/>
    <mergeCell ref="B171:C171"/>
    <mergeCell ref="E171:F171"/>
    <mergeCell ref="G171:H171"/>
    <mergeCell ref="B166:C166"/>
    <mergeCell ref="E166:F166"/>
    <mergeCell ref="G166:H166"/>
    <mergeCell ref="B167:C167"/>
    <mergeCell ref="E167:F167"/>
    <mergeCell ref="G167:H167"/>
    <mergeCell ref="B164:C164"/>
    <mergeCell ref="E164:F164"/>
    <mergeCell ref="G164:H164"/>
    <mergeCell ref="B165:C165"/>
    <mergeCell ref="E165:F165"/>
    <mergeCell ref="G165:H165"/>
    <mergeCell ref="G152:H152"/>
    <mergeCell ref="E145:F145"/>
    <mergeCell ref="E146:F146"/>
    <mergeCell ref="B162:C162"/>
    <mergeCell ref="E162:F162"/>
    <mergeCell ref="G162:H162"/>
    <mergeCell ref="E163:F163"/>
    <mergeCell ref="G163:H163"/>
    <mergeCell ref="G158:H158"/>
    <mergeCell ref="G159:H159"/>
    <mergeCell ref="B158:F158"/>
    <mergeCell ref="B159:F159"/>
    <mergeCell ref="B143:C143"/>
    <mergeCell ref="E143:F143"/>
    <mergeCell ref="E144:F144"/>
    <mergeCell ref="B156:F156"/>
    <mergeCell ref="G156:H156"/>
    <mergeCell ref="B145:C145"/>
    <mergeCell ref="B146:C146"/>
    <mergeCell ref="B147:C147"/>
    <mergeCell ref="B148:C148"/>
    <mergeCell ref="B152:C152"/>
    <mergeCell ref="B153:C153"/>
    <mergeCell ref="B154:C154"/>
    <mergeCell ref="B155:C155"/>
    <mergeCell ref="E153:F153"/>
    <mergeCell ref="G153:H153"/>
    <mergeCell ref="E154:F154"/>
    <mergeCell ref="G154:H154"/>
    <mergeCell ref="E155:F155"/>
    <mergeCell ref="G155:H155"/>
    <mergeCell ref="B149:F149"/>
    <mergeCell ref="G149:H149"/>
    <mergeCell ref="E151:F151"/>
    <mergeCell ref="G151:H151"/>
    <mergeCell ref="E152:F152"/>
    <mergeCell ref="E86:F86"/>
    <mergeCell ref="G86:H86"/>
    <mergeCell ref="E147:F147"/>
    <mergeCell ref="E148:F148"/>
    <mergeCell ref="G143:H143"/>
    <mergeCell ref="G144:H144"/>
    <mergeCell ref="G145:H145"/>
    <mergeCell ref="G146:H146"/>
    <mergeCell ref="G147:H147"/>
    <mergeCell ref="G148:H148"/>
    <mergeCell ref="G108:H108"/>
    <mergeCell ref="G109:H109"/>
    <mergeCell ref="G110:H110"/>
    <mergeCell ref="G106:H106"/>
    <mergeCell ref="G107:H107"/>
    <mergeCell ref="G101:H101"/>
    <mergeCell ref="G102:H102"/>
    <mergeCell ref="G103:H103"/>
    <mergeCell ref="G104:H104"/>
    <mergeCell ref="G105:H105"/>
    <mergeCell ref="H97:I97"/>
    <mergeCell ref="H98:I98"/>
    <mergeCell ref="L22:S22"/>
    <mergeCell ref="B1:F1"/>
    <mergeCell ref="E71:F71"/>
    <mergeCell ref="G71:H71"/>
    <mergeCell ref="G76:H76"/>
    <mergeCell ref="H95:I95"/>
    <mergeCell ref="H96:I96"/>
    <mergeCell ref="L1:P1"/>
    <mergeCell ref="R24:S24"/>
    <mergeCell ref="R25:S25"/>
    <mergeCell ref="R29:S29"/>
    <mergeCell ref="R30:S30"/>
    <mergeCell ref="R31:S31"/>
    <mergeCell ref="R32:S32"/>
    <mergeCell ref="R26:S26"/>
    <mergeCell ref="E76:F76"/>
    <mergeCell ref="R46:S46"/>
    <mergeCell ref="R47:S47"/>
    <mergeCell ref="R48:S48"/>
    <mergeCell ref="R49:S49"/>
    <mergeCell ref="R50:S50"/>
    <mergeCell ref="R51:S51"/>
    <mergeCell ref="E81:F81"/>
    <mergeCell ref="G81:H81"/>
  </mergeCells>
  <phoneticPr fontId="10" type="noConversion"/>
  <dataValidations count="1">
    <dataValidation type="list" allowBlank="1" showInputMessage="1" showErrorMessage="1" sqref="H26:H27" xr:uid="{AFFBC2F4-D3C4-41F6-8644-F22286D582E5}">
      <formula1>"0,1,2,3"</formula1>
    </dataValidation>
  </dataValidations>
  <pageMargins left="0.7" right="0.7" top="0.75" bottom="0.75" header="0.3" footer="0.3"/>
  <pageSetup orientation="portrait" r:id="rId1"/>
  <ignoredErrors>
    <ignoredError sqref="G171:H177 H178 G190:H195 H197 G209:H215 H216 G228 H196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464-AF5A-471E-BB8C-48A24F4114FA}">
  <sheetPr>
    <tabColor rgb="FFC00000"/>
  </sheetPr>
  <dimension ref="A1:G73"/>
  <sheetViews>
    <sheetView showGridLines="0" workbookViewId="0"/>
  </sheetViews>
  <sheetFormatPr defaultRowHeight="15" x14ac:dyDescent="0.25"/>
  <cols>
    <col min="1" max="16384" width="9.140625" style="138"/>
  </cols>
  <sheetData>
    <row r="1" spans="1:7" x14ac:dyDescent="0.25">
      <c r="A1" s="112" t="s">
        <v>188</v>
      </c>
      <c r="B1" s="113" t="s">
        <v>144</v>
      </c>
      <c r="C1" s="113" t="s">
        <v>143</v>
      </c>
      <c r="D1" s="113" t="s">
        <v>144</v>
      </c>
      <c r="E1" s="113" t="s">
        <v>143</v>
      </c>
      <c r="F1" s="112"/>
      <c r="G1" s="112"/>
    </row>
    <row r="2" spans="1:7" x14ac:dyDescent="0.25">
      <c r="A2" s="134">
        <v>1</v>
      </c>
      <c r="B2" s="135">
        <v>0</v>
      </c>
      <c r="C2" s="135">
        <v>0</v>
      </c>
      <c r="D2" s="135">
        <f t="shared" ref="D2:D26" si="0">$G$2/$F$2*B2-0.5*$G$2*$F$3/$F$2</f>
        <v>-20.245283018867926</v>
      </c>
      <c r="E2" s="135">
        <f t="shared" ref="E2:E26" si="1">$G$2/$F$2*C2-0.5*$G$2*$G$3/$F$2</f>
        <v>-28.999999999999996</v>
      </c>
      <c r="F2" s="139">
        <f>MAX(B2:C11)</f>
        <v>1.59</v>
      </c>
      <c r="G2" s="136">
        <v>58</v>
      </c>
    </row>
    <row r="3" spans="1:7" x14ac:dyDescent="0.25">
      <c r="A3" s="134">
        <v>2</v>
      </c>
      <c r="B3" s="135">
        <v>0</v>
      </c>
      <c r="C3" s="135">
        <f>C2+'Input &amp; Process'!H121/1000</f>
        <v>1.59</v>
      </c>
      <c r="D3" s="135">
        <f t="shared" si="0"/>
        <v>-20.245283018867926</v>
      </c>
      <c r="E3" s="135">
        <f t="shared" si="1"/>
        <v>29.000000000000004</v>
      </c>
      <c r="F3" s="137">
        <f>MAX(B2:B11)</f>
        <v>1.1100000000000001</v>
      </c>
      <c r="G3" s="137">
        <f>MAX(C2:C11)</f>
        <v>1.59</v>
      </c>
    </row>
    <row r="4" spans="1:7" x14ac:dyDescent="0.25">
      <c r="A4" s="134">
        <v>3</v>
      </c>
      <c r="B4" s="135">
        <f>B3+'Input &amp; Process'!H122/1000</f>
        <v>1.1100000000000001</v>
      </c>
      <c r="C4" s="135">
        <f>C3</f>
        <v>1.59</v>
      </c>
      <c r="D4" s="135">
        <f t="shared" si="0"/>
        <v>20.245283018867926</v>
      </c>
      <c r="E4" s="135">
        <f t="shared" si="1"/>
        <v>29.000000000000004</v>
      </c>
      <c r="F4" s="112"/>
      <c r="G4" s="112"/>
    </row>
    <row r="5" spans="1:7" x14ac:dyDescent="0.25">
      <c r="A5" s="134">
        <v>4</v>
      </c>
      <c r="B5" s="135">
        <f>B4</f>
        <v>1.1100000000000001</v>
      </c>
      <c r="C5" s="135">
        <v>0</v>
      </c>
      <c r="D5" s="135">
        <f t="shared" si="0"/>
        <v>20.245283018867926</v>
      </c>
      <c r="E5" s="135">
        <f t="shared" si="1"/>
        <v>-28.999999999999996</v>
      </c>
      <c r="F5" s="112"/>
      <c r="G5" s="112"/>
    </row>
    <row r="6" spans="1:7" x14ac:dyDescent="0.25">
      <c r="A6" s="134">
        <v>1</v>
      </c>
      <c r="B6" s="135">
        <v>0</v>
      </c>
      <c r="C6" s="135">
        <v>0</v>
      </c>
      <c r="D6" s="135">
        <f t="shared" si="0"/>
        <v>-20.245283018867926</v>
      </c>
      <c r="E6" s="135">
        <f t="shared" si="1"/>
        <v>-28.999999999999996</v>
      </c>
      <c r="F6" s="112"/>
      <c r="G6" s="112"/>
    </row>
    <row r="7" spans="1:7" x14ac:dyDescent="0.25">
      <c r="A7" s="134">
        <v>5</v>
      </c>
      <c r="B7" s="135">
        <f>'Input &amp; Process'!F79/1000</f>
        <v>0.1</v>
      </c>
      <c r="C7" s="135">
        <f>'Input &amp; Process'!F88/1000</f>
        <v>0.108</v>
      </c>
      <c r="D7" s="135">
        <f t="shared" si="0"/>
        <v>-16.59748427672956</v>
      </c>
      <c r="E7" s="135">
        <f t="shared" si="1"/>
        <v>-25.060377358490562</v>
      </c>
      <c r="F7" s="112"/>
      <c r="G7" s="112"/>
    </row>
    <row r="8" spans="1:7" x14ac:dyDescent="0.25">
      <c r="A8" s="134">
        <v>6</v>
      </c>
      <c r="B8" s="135">
        <f>B7</f>
        <v>0.1</v>
      </c>
      <c r="C8" s="135">
        <f>C3-'Input &amp; Process'!F74/1000</f>
        <v>1.49</v>
      </c>
      <c r="D8" s="135">
        <f t="shared" si="0"/>
        <v>-16.59748427672956</v>
      </c>
      <c r="E8" s="135">
        <f t="shared" si="1"/>
        <v>25.352201257861633</v>
      </c>
      <c r="F8" s="112"/>
      <c r="G8" s="112"/>
    </row>
    <row r="9" spans="1:7" x14ac:dyDescent="0.25">
      <c r="A9" s="136">
        <v>7</v>
      </c>
      <c r="B9" s="137">
        <f>B8+'Input &amp; Process'!H20/1000</f>
        <v>0.6</v>
      </c>
      <c r="C9" s="137">
        <f>C8</f>
        <v>1.49</v>
      </c>
      <c r="D9" s="135">
        <f t="shared" si="0"/>
        <v>1.6415094339622591</v>
      </c>
      <c r="E9" s="135">
        <f t="shared" si="1"/>
        <v>25.352201257861633</v>
      </c>
      <c r="F9" s="112"/>
      <c r="G9" s="112"/>
    </row>
    <row r="10" spans="1:7" x14ac:dyDescent="0.25">
      <c r="A10" s="136">
        <v>8</v>
      </c>
      <c r="B10" s="137">
        <f>B9</f>
        <v>0.6</v>
      </c>
      <c r="C10" s="137">
        <f>C7</f>
        <v>0.108</v>
      </c>
      <c r="D10" s="135">
        <f t="shared" si="0"/>
        <v>1.6415094339622591</v>
      </c>
      <c r="E10" s="135">
        <f t="shared" si="1"/>
        <v>-25.060377358490562</v>
      </c>
      <c r="F10" s="16"/>
      <c r="G10" s="16"/>
    </row>
    <row r="11" spans="1:7" x14ac:dyDescent="0.25">
      <c r="A11" s="136">
        <v>5</v>
      </c>
      <c r="B11" s="137">
        <f>B7</f>
        <v>0.1</v>
      </c>
      <c r="C11" s="137">
        <f>C7</f>
        <v>0.108</v>
      </c>
      <c r="D11" s="135">
        <f t="shared" si="0"/>
        <v>-16.59748427672956</v>
      </c>
      <c r="E11" s="135">
        <f t="shared" si="1"/>
        <v>-25.060377358490562</v>
      </c>
      <c r="F11" s="16"/>
      <c r="G11" s="16"/>
    </row>
    <row r="12" spans="1:7" x14ac:dyDescent="0.25">
      <c r="A12" s="136">
        <v>9</v>
      </c>
      <c r="B12" s="137">
        <f>B10+'Input &amp; Process'!H79/1000</f>
        <v>0.67999999999999994</v>
      </c>
      <c r="C12" s="137">
        <f>C7</f>
        <v>0.108</v>
      </c>
      <c r="D12" s="135">
        <f t="shared" si="0"/>
        <v>4.5597484276729503</v>
      </c>
      <c r="E12" s="135">
        <f t="shared" si="1"/>
        <v>-25.060377358490562</v>
      </c>
      <c r="F12" s="16"/>
      <c r="G12" s="16"/>
    </row>
    <row r="13" spans="1:7" x14ac:dyDescent="0.25">
      <c r="A13" s="136">
        <v>10</v>
      </c>
      <c r="B13" s="137">
        <f>B12</f>
        <v>0.67999999999999994</v>
      </c>
      <c r="C13" s="137">
        <f>C12+(((C8-C7)-2*'Input &amp; Process'!F83/1000)/3)</f>
        <v>0.52866666666666673</v>
      </c>
      <c r="D13" s="135">
        <f t="shared" si="0"/>
        <v>4.5597484276729503</v>
      </c>
      <c r="E13" s="135">
        <f t="shared" si="1"/>
        <v>-9.7153039832285089</v>
      </c>
      <c r="F13" s="16"/>
      <c r="G13" s="16"/>
    </row>
    <row r="14" spans="1:7" x14ac:dyDescent="0.25">
      <c r="A14" s="136">
        <v>11</v>
      </c>
      <c r="B14" s="137">
        <f>B5-'Input &amp; Process'!H83/1000</f>
        <v>1.03</v>
      </c>
      <c r="C14" s="137">
        <f>C13</f>
        <v>0.52866666666666673</v>
      </c>
      <c r="D14" s="135">
        <f t="shared" si="0"/>
        <v>17.327044025157232</v>
      </c>
      <c r="E14" s="135">
        <f t="shared" si="1"/>
        <v>-9.7153039832285089</v>
      </c>
      <c r="F14" s="16"/>
      <c r="G14" s="16"/>
    </row>
    <row r="15" spans="1:7" x14ac:dyDescent="0.25">
      <c r="A15" s="136">
        <v>12</v>
      </c>
      <c r="B15" s="137">
        <f>B14</f>
        <v>1.03</v>
      </c>
      <c r="C15" s="137">
        <f>C12</f>
        <v>0.108</v>
      </c>
      <c r="D15" s="135">
        <f t="shared" si="0"/>
        <v>17.327044025157232</v>
      </c>
      <c r="E15" s="135">
        <f t="shared" si="1"/>
        <v>-25.060377358490562</v>
      </c>
      <c r="F15" s="16"/>
      <c r="G15" s="16"/>
    </row>
    <row r="16" spans="1:7" x14ac:dyDescent="0.25">
      <c r="A16" s="136">
        <v>9</v>
      </c>
      <c r="B16" s="137">
        <f>B12</f>
        <v>0.67999999999999994</v>
      </c>
      <c r="C16" s="137">
        <f>C12</f>
        <v>0.108</v>
      </c>
      <c r="D16" s="135">
        <f t="shared" si="0"/>
        <v>4.5597484276729503</v>
      </c>
      <c r="E16" s="135">
        <f t="shared" si="1"/>
        <v>-25.060377358490562</v>
      </c>
      <c r="F16" s="16"/>
      <c r="G16" s="16"/>
    </row>
    <row r="17" spans="1:7" x14ac:dyDescent="0.25">
      <c r="A17" s="136">
        <v>13</v>
      </c>
      <c r="B17" s="137">
        <f>B12</f>
        <v>0.67999999999999994</v>
      </c>
      <c r="C17" s="137">
        <f>C7+(((C8-C7)-2*'Input &amp; Process'!F83/1000)/3)+'Input &amp; Process'!F83/1000</f>
        <v>0.58866666666666667</v>
      </c>
      <c r="D17" s="135">
        <f t="shared" si="0"/>
        <v>4.5597484276729503</v>
      </c>
      <c r="E17" s="135">
        <f t="shared" si="1"/>
        <v>-7.5266247379454896</v>
      </c>
      <c r="F17" s="16"/>
      <c r="G17" s="16"/>
    </row>
    <row r="18" spans="1:7" x14ac:dyDescent="0.25">
      <c r="A18" s="136">
        <v>14</v>
      </c>
      <c r="B18" s="137">
        <f>B17</f>
        <v>0.67999999999999994</v>
      </c>
      <c r="C18" s="137">
        <f>C17+(((C8-C7)-2*'Input &amp; Process'!F83/1000)/3)</f>
        <v>1.0093333333333334</v>
      </c>
      <c r="D18" s="135">
        <f t="shared" si="0"/>
        <v>4.5597484276729503</v>
      </c>
      <c r="E18" s="135">
        <f t="shared" si="1"/>
        <v>7.8184486373165676</v>
      </c>
      <c r="F18" s="16"/>
      <c r="G18" s="16"/>
    </row>
    <row r="19" spans="1:7" x14ac:dyDescent="0.25">
      <c r="A19" s="136">
        <v>15</v>
      </c>
      <c r="B19" s="137">
        <f>B14</f>
        <v>1.03</v>
      </c>
      <c r="C19" s="137">
        <f>C18</f>
        <v>1.0093333333333334</v>
      </c>
      <c r="D19" s="135">
        <f t="shared" si="0"/>
        <v>17.327044025157232</v>
      </c>
      <c r="E19" s="135">
        <f t="shared" si="1"/>
        <v>7.8184486373165676</v>
      </c>
      <c r="F19" s="16"/>
      <c r="G19" s="16"/>
    </row>
    <row r="20" spans="1:7" x14ac:dyDescent="0.25">
      <c r="A20" s="136">
        <v>16</v>
      </c>
      <c r="B20" s="137">
        <f>B19</f>
        <v>1.03</v>
      </c>
      <c r="C20" s="137">
        <f>C17</f>
        <v>0.58866666666666667</v>
      </c>
      <c r="D20" s="135">
        <f t="shared" si="0"/>
        <v>17.327044025157232</v>
      </c>
      <c r="E20" s="135">
        <f t="shared" si="1"/>
        <v>-7.5266247379454896</v>
      </c>
      <c r="F20" s="16"/>
      <c r="G20" s="16"/>
    </row>
    <row r="21" spans="1:7" x14ac:dyDescent="0.25">
      <c r="A21" s="136">
        <v>13</v>
      </c>
      <c r="B21" s="137">
        <f>B17</f>
        <v>0.67999999999999994</v>
      </c>
      <c r="C21" s="137">
        <f>C17</f>
        <v>0.58866666666666667</v>
      </c>
      <c r="D21" s="135">
        <f t="shared" si="0"/>
        <v>4.5597484276729503</v>
      </c>
      <c r="E21" s="135">
        <f t="shared" si="1"/>
        <v>-7.5266247379454896</v>
      </c>
      <c r="F21" s="16"/>
      <c r="G21" s="16"/>
    </row>
    <row r="22" spans="1:7" x14ac:dyDescent="0.25">
      <c r="A22" s="136">
        <v>17</v>
      </c>
      <c r="B22" s="137">
        <f>B17</f>
        <v>0.67999999999999994</v>
      </c>
      <c r="C22" s="137">
        <f>C7+2*(((C8-C7)-2*'Input &amp; Process'!F83/1000)/3)+2*'Input &amp; Process'!F83/1000</f>
        <v>1.0693333333333332</v>
      </c>
      <c r="D22" s="135">
        <f t="shared" si="0"/>
        <v>4.5597484276729503</v>
      </c>
      <c r="E22" s="135">
        <f t="shared" si="1"/>
        <v>10.00712788259958</v>
      </c>
      <c r="F22" s="16"/>
      <c r="G22" s="16"/>
    </row>
    <row r="23" spans="1:7" x14ac:dyDescent="0.25">
      <c r="A23" s="136">
        <v>18</v>
      </c>
      <c r="B23" s="137">
        <f>B22</f>
        <v>0.67999999999999994</v>
      </c>
      <c r="C23" s="137">
        <f>C22+(((C8-C7)-2*'Input &amp; Process'!F83/1000)/3)</f>
        <v>1.49</v>
      </c>
      <c r="D23" s="135">
        <f t="shared" si="0"/>
        <v>4.5597484276729503</v>
      </c>
      <c r="E23" s="135">
        <f t="shared" si="1"/>
        <v>25.352201257861633</v>
      </c>
      <c r="F23" s="16"/>
      <c r="G23" s="16"/>
    </row>
    <row r="24" spans="1:7" x14ac:dyDescent="0.25">
      <c r="A24" s="136">
        <v>19</v>
      </c>
      <c r="B24" s="137">
        <f>B19</f>
        <v>1.03</v>
      </c>
      <c r="C24" s="137">
        <f>C23</f>
        <v>1.49</v>
      </c>
      <c r="D24" s="135">
        <f t="shared" si="0"/>
        <v>17.327044025157232</v>
      </c>
      <c r="E24" s="135">
        <f t="shared" si="1"/>
        <v>25.352201257861633</v>
      </c>
      <c r="F24" s="16"/>
      <c r="G24" s="16"/>
    </row>
    <row r="25" spans="1:7" x14ac:dyDescent="0.25">
      <c r="A25" s="136">
        <v>20</v>
      </c>
      <c r="B25" s="137">
        <f>B24</f>
        <v>1.03</v>
      </c>
      <c r="C25" s="137">
        <f>C22</f>
        <v>1.0693333333333332</v>
      </c>
      <c r="D25" s="135">
        <f t="shared" si="0"/>
        <v>17.327044025157232</v>
      </c>
      <c r="E25" s="135">
        <f t="shared" si="1"/>
        <v>10.00712788259958</v>
      </c>
      <c r="F25" s="16"/>
      <c r="G25" s="16"/>
    </row>
    <row r="26" spans="1:7" x14ac:dyDescent="0.25">
      <c r="A26" s="136">
        <v>17</v>
      </c>
      <c r="B26" s="137">
        <f>B22</f>
        <v>0.67999999999999994</v>
      </c>
      <c r="C26" s="137">
        <f>C22</f>
        <v>1.0693333333333332</v>
      </c>
      <c r="D26" s="135">
        <f t="shared" si="0"/>
        <v>4.5597484276729503</v>
      </c>
      <c r="E26" s="135">
        <f t="shared" si="1"/>
        <v>10.00712788259958</v>
      </c>
      <c r="F26" s="140"/>
      <c r="G26" s="141"/>
    </row>
    <row r="27" spans="1:7" x14ac:dyDescent="0.25">
      <c r="A27" s="16" t="s">
        <v>189</v>
      </c>
      <c r="B27" s="136" t="s">
        <v>144</v>
      </c>
      <c r="C27" s="136" t="s">
        <v>143</v>
      </c>
      <c r="D27" s="136" t="s">
        <v>144</v>
      </c>
      <c r="E27" s="136" t="s">
        <v>143</v>
      </c>
      <c r="F27" s="16">
        <v>8.0000000000000002E-3</v>
      </c>
      <c r="G27" s="16"/>
    </row>
    <row r="28" spans="1:7" x14ac:dyDescent="0.25">
      <c r="A28" s="136">
        <v>1</v>
      </c>
      <c r="B28" s="137">
        <f>F27+B7</f>
        <v>0.10800000000000001</v>
      </c>
      <c r="C28" s="137">
        <f>F27+C7</f>
        <v>0.11599999999999999</v>
      </c>
      <c r="D28" s="135">
        <f t="shared" ref="D28:D37" si="2">$G$2/$F$2*B28-0.5*$G$2*$F$3/$F$2</f>
        <v>-16.305660377358492</v>
      </c>
      <c r="E28" s="135">
        <f t="shared" ref="E28:E37" si="3">$G$2/$F$2*C28-0.5*$G$2*$G$3/$F$2</f>
        <v>-24.768553459119495</v>
      </c>
      <c r="F28" s="140"/>
      <c r="G28" s="141"/>
    </row>
    <row r="29" spans="1:7" x14ac:dyDescent="0.25">
      <c r="A29" s="136">
        <v>2</v>
      </c>
      <c r="B29" s="137">
        <f>B28</f>
        <v>0.10800000000000001</v>
      </c>
      <c r="C29" s="137">
        <f>C8-F27</f>
        <v>1.482</v>
      </c>
      <c r="D29" s="135">
        <f t="shared" si="2"/>
        <v>-16.305660377358492</v>
      </c>
      <c r="E29" s="135">
        <f t="shared" si="3"/>
        <v>25.060377358490566</v>
      </c>
      <c r="F29" s="16"/>
      <c r="G29" s="16"/>
    </row>
    <row r="30" spans="1:7" x14ac:dyDescent="0.25">
      <c r="A30" s="136">
        <v>3</v>
      </c>
      <c r="B30" s="137">
        <f>B9-F27</f>
        <v>0.59199999999999997</v>
      </c>
      <c r="C30" s="137">
        <f>C29</f>
        <v>1.482</v>
      </c>
      <c r="D30" s="135">
        <f t="shared" si="2"/>
        <v>1.3496855345911918</v>
      </c>
      <c r="E30" s="135">
        <f t="shared" si="3"/>
        <v>25.060377358490566</v>
      </c>
      <c r="F30" s="16"/>
      <c r="G30" s="16"/>
    </row>
    <row r="31" spans="1:7" x14ac:dyDescent="0.25">
      <c r="A31" s="136">
        <v>4</v>
      </c>
      <c r="B31" s="137">
        <f>B30</f>
        <v>0.59199999999999997</v>
      </c>
      <c r="C31" s="137">
        <f>C28</f>
        <v>0.11599999999999999</v>
      </c>
      <c r="D31" s="135">
        <f t="shared" si="2"/>
        <v>1.3496855345911918</v>
      </c>
      <c r="E31" s="135">
        <f t="shared" si="3"/>
        <v>-24.768553459119495</v>
      </c>
      <c r="F31" s="16"/>
      <c r="G31" s="16"/>
    </row>
    <row r="32" spans="1:7" x14ac:dyDescent="0.25">
      <c r="A32" s="136">
        <v>1</v>
      </c>
      <c r="B32" s="137">
        <f>B28</f>
        <v>0.10800000000000001</v>
      </c>
      <c r="C32" s="137">
        <f>C28</f>
        <v>0.11599999999999999</v>
      </c>
      <c r="D32" s="135">
        <f t="shared" si="2"/>
        <v>-16.305660377358492</v>
      </c>
      <c r="E32" s="135">
        <f t="shared" si="3"/>
        <v>-24.768553459119495</v>
      </c>
      <c r="F32" s="16"/>
      <c r="G32" s="16"/>
    </row>
    <row r="33" spans="1:7" x14ac:dyDescent="0.25">
      <c r="A33" s="136">
        <v>5</v>
      </c>
      <c r="B33" s="136">
        <f>B28-F27+'Input &amp; Process'!E24/1000</f>
        <v>0.16</v>
      </c>
      <c r="C33" s="136">
        <f>C28-F27+'Input &amp; Process'!H24/1000</f>
        <v>0.188</v>
      </c>
      <c r="D33" s="135">
        <f t="shared" si="2"/>
        <v>-14.408805031446544</v>
      </c>
      <c r="E33" s="135">
        <f t="shared" si="3"/>
        <v>-22.142138364779871</v>
      </c>
      <c r="F33" s="16"/>
      <c r="G33" s="16"/>
    </row>
    <row r="34" spans="1:7" x14ac:dyDescent="0.25">
      <c r="A34" s="136">
        <v>6</v>
      </c>
      <c r="B34" s="136">
        <f>B29-F27+'Input &amp; Process'!E24/1000</f>
        <v>0.16</v>
      </c>
      <c r="C34" s="136">
        <f>C29+F27-'Input &amp; Process'!D24/1000</f>
        <v>1.37</v>
      </c>
      <c r="D34" s="135">
        <f t="shared" si="2"/>
        <v>-14.408805031446544</v>
      </c>
      <c r="E34" s="135">
        <f t="shared" si="3"/>
        <v>20.974842767295602</v>
      </c>
      <c r="F34" s="16"/>
      <c r="G34" s="16"/>
    </row>
    <row r="35" spans="1:7" x14ac:dyDescent="0.25">
      <c r="A35" s="136">
        <v>7</v>
      </c>
      <c r="B35" s="136">
        <f>B30+F27-'Input &amp; Process'!E24/1000</f>
        <v>0.54</v>
      </c>
      <c r="C35" s="136">
        <f>C34</f>
        <v>1.37</v>
      </c>
      <c r="D35" s="135">
        <f t="shared" si="2"/>
        <v>-0.54716981132075659</v>
      </c>
      <c r="E35" s="135">
        <f t="shared" si="3"/>
        <v>20.974842767295602</v>
      </c>
      <c r="F35" s="16"/>
      <c r="G35" s="16"/>
    </row>
    <row r="36" spans="1:7" x14ac:dyDescent="0.25">
      <c r="A36" s="136">
        <v>8</v>
      </c>
      <c r="B36" s="136">
        <f>B35</f>
        <v>0.54</v>
      </c>
      <c r="C36" s="136">
        <f>C33</f>
        <v>0.188</v>
      </c>
      <c r="D36" s="135">
        <f t="shared" si="2"/>
        <v>-0.54716981132075659</v>
      </c>
      <c r="E36" s="135">
        <f t="shared" si="3"/>
        <v>-22.142138364779871</v>
      </c>
      <c r="F36" s="16"/>
      <c r="G36" s="16"/>
    </row>
    <row r="37" spans="1:7" x14ac:dyDescent="0.25">
      <c r="A37" s="136">
        <v>5</v>
      </c>
      <c r="B37" s="136">
        <f>B33</f>
        <v>0.16</v>
      </c>
      <c r="C37" s="136">
        <f>C33</f>
        <v>0.188</v>
      </c>
      <c r="D37" s="135">
        <f t="shared" si="2"/>
        <v>-14.408805031446544</v>
      </c>
      <c r="E37" s="135">
        <f t="shared" si="3"/>
        <v>-22.142138364779871</v>
      </c>
      <c r="F37" s="16"/>
      <c r="G37" s="16"/>
    </row>
    <row r="38" spans="1:7" x14ac:dyDescent="0.25">
      <c r="A38" s="136" t="s">
        <v>190</v>
      </c>
      <c r="B38" s="136" t="s">
        <v>144</v>
      </c>
      <c r="C38" s="136" t="s">
        <v>143</v>
      </c>
      <c r="D38" s="136" t="s">
        <v>144</v>
      </c>
      <c r="E38" s="136" t="s">
        <v>143</v>
      </c>
      <c r="F38" s="136" t="s">
        <v>191</v>
      </c>
      <c r="G38" s="136">
        <f>IF('Input &amp; Process'!H26=1,(B35-B34)/2,IF('Input &amp; Process'!H26=2,(B35-B34)/3,IF('Input &amp; Process'!H26=3,(B35-B34)/4,IF('Input &amp; Process'!H26=0,500,"[ EROR ]"))))</f>
        <v>0.19</v>
      </c>
    </row>
    <row r="39" spans="1:7" x14ac:dyDescent="0.25">
      <c r="A39" s="136">
        <v>1</v>
      </c>
      <c r="B39" s="137">
        <f>B33-0.5*'Input &amp; Process'!F24/1000+G38</f>
        <v>0.33</v>
      </c>
      <c r="C39" s="137">
        <f>C33</f>
        <v>0.188</v>
      </c>
      <c r="D39" s="135">
        <f>$G$2/$F$2*B39-0.5*$G$2*$F$3/$F$2</f>
        <v>-8.2075471698113223</v>
      </c>
      <c r="E39" s="135">
        <f>$G$2/$F$2*C39-0.5*$G$2*$G$3/$F$2</f>
        <v>-22.142138364779871</v>
      </c>
      <c r="F39" s="16"/>
      <c r="G39" s="16"/>
    </row>
    <row r="40" spans="1:7" x14ac:dyDescent="0.25">
      <c r="A40" s="136">
        <v>2</v>
      </c>
      <c r="B40" s="137">
        <f>B39</f>
        <v>0.33</v>
      </c>
      <c r="C40" s="137">
        <f>C34</f>
        <v>1.37</v>
      </c>
      <c r="D40" s="135">
        <f>$G$2/$F$2*B40-0.5*$G$2*$F$3/$F$2</f>
        <v>-8.2075471698113223</v>
      </c>
      <c r="E40" s="135">
        <f>$G$2/$F$2*C40-0.5*$G$2*$G$3/$F$2</f>
        <v>20.974842767295602</v>
      </c>
      <c r="F40" s="16"/>
      <c r="G40" s="16"/>
    </row>
    <row r="41" spans="1:7" x14ac:dyDescent="0.25">
      <c r="A41" s="136">
        <v>3</v>
      </c>
      <c r="B41" s="137">
        <f>B40+'Input &amp; Process'!F24/1000</f>
        <v>0.37</v>
      </c>
      <c r="C41" s="137">
        <f>C40</f>
        <v>1.37</v>
      </c>
      <c r="D41" s="135">
        <f>$G$2/$F$2*B41-0.5*$G$2*$F$3/$F$2</f>
        <v>-6.7484276729559785</v>
      </c>
      <c r="E41" s="135">
        <f>$G$2/$F$2*C41-0.5*$G$2*$G$3/$F$2</f>
        <v>20.974842767295602</v>
      </c>
      <c r="F41" s="16"/>
      <c r="G41" s="16"/>
    </row>
    <row r="42" spans="1:7" x14ac:dyDescent="0.25">
      <c r="A42" s="136">
        <v>4</v>
      </c>
      <c r="B42" s="137">
        <f>B41</f>
        <v>0.37</v>
      </c>
      <c r="C42" s="137">
        <f>C39</f>
        <v>0.188</v>
      </c>
      <c r="D42" s="135">
        <f>$G$2/$F$2*B42-0.5*$G$2*$F$3/$F$2</f>
        <v>-6.7484276729559785</v>
      </c>
      <c r="E42" s="135">
        <f>$G$2/$F$2*C42-0.5*$G$2*$G$3/$F$2</f>
        <v>-22.142138364779871</v>
      </c>
      <c r="F42" s="16"/>
      <c r="G42" s="16"/>
    </row>
    <row r="43" spans="1:7" x14ac:dyDescent="0.25">
      <c r="A43" s="136">
        <v>1</v>
      </c>
      <c r="B43" s="137">
        <f>B39</f>
        <v>0.33</v>
      </c>
      <c r="C43" s="137">
        <f>C39</f>
        <v>0.188</v>
      </c>
      <c r="D43" s="135">
        <f>$G$2/$F$2*B43-0.5*$G$2*$F$3/$F$2</f>
        <v>-8.2075471698113223</v>
      </c>
      <c r="E43" s="135">
        <f>$G$2/$F$2*C43-0.5*$G$2*$G$3/$F$2</f>
        <v>-22.142138364779871</v>
      </c>
      <c r="F43" s="16"/>
      <c r="G43" s="16"/>
    </row>
    <row r="44" spans="1:7" x14ac:dyDescent="0.25">
      <c r="A44" s="136" t="s">
        <v>192</v>
      </c>
      <c r="B44" s="136" t="s">
        <v>144</v>
      </c>
      <c r="C44" s="136" t="s">
        <v>143</v>
      </c>
      <c r="D44" s="136" t="s">
        <v>144</v>
      </c>
      <c r="E44" s="136" t="s">
        <v>143</v>
      </c>
      <c r="F44" s="136" t="s">
        <v>191</v>
      </c>
      <c r="G44" s="136">
        <f>IF('Input &amp; Process'!H26=1,500,IF('Input &amp; Process'!H26=2,(B35-B34)/3*2,IF('Input &amp; Process'!H26=3,(B35-B34)/4*2,IF('Input &amp; Process'!H26=0,500,"[ EROR ]"))))</f>
        <v>500</v>
      </c>
    </row>
    <row r="45" spans="1:7" x14ac:dyDescent="0.25">
      <c r="A45" s="136">
        <v>1</v>
      </c>
      <c r="B45" s="137">
        <f>B33-0.5*'Input &amp; Process'!F24/1000+G44</f>
        <v>500.14</v>
      </c>
      <c r="C45" s="137">
        <f>C39</f>
        <v>0.188</v>
      </c>
      <c r="D45" s="135">
        <f>$G$2/$F$2*B45-0.5*$G$2*$F$3/$F$2</f>
        <v>18223.85534591195</v>
      </c>
      <c r="E45" s="135">
        <f>$G$2/$F$2*C45-0.5*$G$2*$G$3/$F$2</f>
        <v>-22.142138364779871</v>
      </c>
      <c r="F45" s="16"/>
      <c r="G45" s="16"/>
    </row>
    <row r="46" spans="1:7" x14ac:dyDescent="0.25">
      <c r="A46" s="136">
        <v>2</v>
      </c>
      <c r="B46" s="137">
        <f>B45</f>
        <v>500.14</v>
      </c>
      <c r="C46" s="137">
        <f>C40</f>
        <v>1.37</v>
      </c>
      <c r="D46" s="135">
        <f>$G$2/$F$2*B46-0.5*$G$2*$F$3/$F$2</f>
        <v>18223.85534591195</v>
      </c>
      <c r="E46" s="135">
        <f>$G$2/$F$2*C46-0.5*$G$2*$G$3/$F$2</f>
        <v>20.974842767295602</v>
      </c>
      <c r="F46" s="16"/>
      <c r="G46" s="16"/>
    </row>
    <row r="47" spans="1:7" x14ac:dyDescent="0.25">
      <c r="A47" s="136">
        <v>3</v>
      </c>
      <c r="B47" s="137">
        <f>B46+'Input &amp; Process'!F24/1000</f>
        <v>500.18</v>
      </c>
      <c r="C47" s="137">
        <f>C41</f>
        <v>1.37</v>
      </c>
      <c r="D47" s="135">
        <f>$G$2/$F$2*B47-0.5*$G$2*$F$3/$F$2</f>
        <v>18225.314465408806</v>
      </c>
      <c r="E47" s="135">
        <f>$G$2/$F$2*C47-0.5*$G$2*$G$3/$F$2</f>
        <v>20.974842767295602</v>
      </c>
      <c r="F47" s="16"/>
      <c r="G47" s="16"/>
    </row>
    <row r="48" spans="1:7" x14ac:dyDescent="0.25">
      <c r="A48" s="136">
        <v>4</v>
      </c>
      <c r="B48" s="137">
        <f>B47</f>
        <v>500.18</v>
      </c>
      <c r="C48" s="137">
        <f>C42</f>
        <v>0.188</v>
      </c>
      <c r="D48" s="135">
        <f>$G$2/$F$2*B48-0.5*$G$2*$F$3/$F$2</f>
        <v>18225.314465408806</v>
      </c>
      <c r="E48" s="135">
        <f>$G$2/$F$2*C48-0.5*$G$2*$G$3/$F$2</f>
        <v>-22.142138364779871</v>
      </c>
      <c r="F48" s="16"/>
      <c r="G48" s="16"/>
    </row>
    <row r="49" spans="1:7" x14ac:dyDescent="0.25">
      <c r="A49" s="136">
        <v>1</v>
      </c>
      <c r="B49" s="137">
        <f>B45</f>
        <v>500.14</v>
      </c>
      <c r="C49" s="137">
        <f>C43</f>
        <v>0.188</v>
      </c>
      <c r="D49" s="135">
        <f>$G$2/$F$2*B49-0.5*$G$2*$F$3/$F$2</f>
        <v>18223.85534591195</v>
      </c>
      <c r="E49" s="135">
        <f>$G$2/$F$2*C49-0.5*$G$2*$G$3/$F$2</f>
        <v>-22.142138364779871</v>
      </c>
      <c r="F49" s="16"/>
      <c r="G49" s="16"/>
    </row>
    <row r="50" spans="1:7" x14ac:dyDescent="0.25">
      <c r="A50" s="136" t="s">
        <v>193</v>
      </c>
      <c r="B50" s="136" t="s">
        <v>144</v>
      </c>
      <c r="C50" s="136" t="s">
        <v>143</v>
      </c>
      <c r="D50" s="136" t="s">
        <v>144</v>
      </c>
      <c r="E50" s="136" t="s">
        <v>143</v>
      </c>
      <c r="F50" s="136" t="s">
        <v>191</v>
      </c>
      <c r="G50" s="136">
        <f>IF('Input &amp; Process'!H26=1,500,IF('Input &amp; Process'!H26=2,500,IF('Input &amp; Process'!H26=3,(B35-B34)/4*3,IF('Input &amp; Process'!H26=0,500,"[ EROR ]"))))</f>
        <v>500</v>
      </c>
    </row>
    <row r="51" spans="1:7" x14ac:dyDescent="0.25">
      <c r="A51" s="136">
        <v>1</v>
      </c>
      <c r="B51" s="137">
        <f>B33-0.5*'Input &amp; Process'!F24/1000+G50</f>
        <v>500.14</v>
      </c>
      <c r="C51" s="137">
        <f>C45</f>
        <v>0.188</v>
      </c>
      <c r="D51" s="135">
        <f>$G$2/$F$2*B51-0.5*$G$2*$F$3/$F$2</f>
        <v>18223.85534591195</v>
      </c>
      <c r="E51" s="135">
        <f>$G$2/$F$2*C51-0.5*$G$2*$G$3/$F$2</f>
        <v>-22.142138364779871</v>
      </c>
      <c r="F51" s="16"/>
      <c r="G51" s="16"/>
    </row>
    <row r="52" spans="1:7" x14ac:dyDescent="0.25">
      <c r="A52" s="136">
        <v>2</v>
      </c>
      <c r="B52" s="137">
        <f>B51</f>
        <v>500.14</v>
      </c>
      <c r="C52" s="137">
        <f>C46</f>
        <v>1.37</v>
      </c>
      <c r="D52" s="135">
        <f>$G$2/$F$2*B52-0.5*$G$2*$F$3/$F$2</f>
        <v>18223.85534591195</v>
      </c>
      <c r="E52" s="135">
        <f>$G$2/$F$2*C52-0.5*$G$2*$G$3/$F$2</f>
        <v>20.974842767295602</v>
      </c>
      <c r="F52" s="16"/>
      <c r="G52" s="16"/>
    </row>
    <row r="53" spans="1:7" x14ac:dyDescent="0.25">
      <c r="A53" s="136">
        <v>3</v>
      </c>
      <c r="B53" s="137">
        <f>B52+'Input &amp; Process'!F24/1000</f>
        <v>500.18</v>
      </c>
      <c r="C53" s="137">
        <f>C47</f>
        <v>1.37</v>
      </c>
      <c r="D53" s="135">
        <f>$G$2/$F$2*B53-0.5*$G$2*$F$3/$F$2</f>
        <v>18225.314465408806</v>
      </c>
      <c r="E53" s="135">
        <f>$G$2/$F$2*C53-0.5*$G$2*$G$3/$F$2</f>
        <v>20.974842767295602</v>
      </c>
      <c r="F53" s="16"/>
      <c r="G53" s="16"/>
    </row>
    <row r="54" spans="1:7" x14ac:dyDescent="0.25">
      <c r="A54" s="136">
        <v>4</v>
      </c>
      <c r="B54" s="137">
        <f>B53</f>
        <v>500.18</v>
      </c>
      <c r="C54" s="137">
        <f>C48</f>
        <v>0.188</v>
      </c>
      <c r="D54" s="135">
        <f>$G$2/$F$2*B54-0.5*$G$2*$F$3/$F$2</f>
        <v>18225.314465408806</v>
      </c>
      <c r="E54" s="135">
        <f>$G$2/$F$2*C54-0.5*$G$2*$G$3/$F$2</f>
        <v>-22.142138364779871</v>
      </c>
      <c r="F54" s="16"/>
      <c r="G54" s="16"/>
    </row>
    <row r="55" spans="1:7" x14ac:dyDescent="0.25">
      <c r="A55" s="136">
        <v>1</v>
      </c>
      <c r="B55" s="137">
        <f>B51</f>
        <v>500.14</v>
      </c>
      <c r="C55" s="137">
        <f>C49</f>
        <v>0.188</v>
      </c>
      <c r="D55" s="135">
        <f>$G$2/$F$2*B55-0.5*$G$2*$F$3/$F$2</f>
        <v>18223.85534591195</v>
      </c>
      <c r="E55" s="135">
        <f>$G$2/$F$2*C55-0.5*$G$2*$G$3/$F$2</f>
        <v>-22.142138364779871</v>
      </c>
      <c r="F55" s="16"/>
      <c r="G55" s="16"/>
    </row>
    <row r="56" spans="1:7" x14ac:dyDescent="0.25">
      <c r="A56" s="136" t="s">
        <v>194</v>
      </c>
      <c r="B56" s="136" t="s">
        <v>144</v>
      </c>
      <c r="C56" s="136" t="s">
        <v>143</v>
      </c>
      <c r="D56" s="136" t="s">
        <v>144</v>
      </c>
      <c r="E56" s="136" t="s">
        <v>143</v>
      </c>
      <c r="F56" s="136" t="s">
        <v>197</v>
      </c>
      <c r="G56" s="136">
        <f>IF('Input &amp; Process'!H27=0,500,IF('Input &amp; Process'!H27=1,(C34-C33)/2,IF('Input &amp; Process'!H27=2,(C34-C33)/3,IF('Input &amp; Process'!H27=3,(C34-C33)/4,"[ EROR ]"))))</f>
        <v>0.59100000000000008</v>
      </c>
    </row>
    <row r="57" spans="1:7" x14ac:dyDescent="0.25">
      <c r="A57" s="136">
        <v>1</v>
      </c>
      <c r="B57" s="137">
        <f>B33</f>
        <v>0.16</v>
      </c>
      <c r="C57" s="137">
        <f>C33-0.5*'Input &amp; Process'!G24/1000+G56</f>
        <v>0.75900000000000012</v>
      </c>
      <c r="D57" s="135">
        <f>$G$2/$F$2*B57-0.5*$G$2*$F$3/$F$2</f>
        <v>-14.408805031446544</v>
      </c>
      <c r="E57" s="135">
        <f>$G$2/$F$2*C57-0.5*$G$2*$G$3/$F$2</f>
        <v>-1.3132075471698066</v>
      </c>
      <c r="F57" s="16"/>
      <c r="G57" s="16"/>
    </row>
    <row r="58" spans="1:7" x14ac:dyDescent="0.25">
      <c r="A58" s="136">
        <v>2</v>
      </c>
      <c r="B58" s="137">
        <f>B57</f>
        <v>0.16</v>
      </c>
      <c r="C58" s="137">
        <f>C57+'Input &amp; Process'!G24/1000</f>
        <v>0.79900000000000015</v>
      </c>
      <c r="D58" s="135">
        <f>$G$2/$F$2*B58-0.5*$G$2*$F$3/$F$2</f>
        <v>-14.408805031446544</v>
      </c>
      <c r="E58" s="135">
        <f>$G$2/$F$2*C58-0.5*$G$2*$G$3/$F$2</f>
        <v>0.14591194968554078</v>
      </c>
      <c r="F58" s="16"/>
      <c r="G58" s="16"/>
    </row>
    <row r="59" spans="1:7" x14ac:dyDescent="0.25">
      <c r="A59" s="136">
        <v>3</v>
      </c>
      <c r="B59" s="137">
        <f>B35</f>
        <v>0.54</v>
      </c>
      <c r="C59" s="137">
        <f>C58</f>
        <v>0.79900000000000015</v>
      </c>
      <c r="D59" s="135">
        <f>$G$2/$F$2*B59-0.5*$G$2*$F$3/$F$2</f>
        <v>-0.54716981132075659</v>
      </c>
      <c r="E59" s="135">
        <f>$G$2/$F$2*C59-0.5*$G$2*$G$3/$F$2</f>
        <v>0.14591194968554078</v>
      </c>
      <c r="F59" s="16"/>
      <c r="G59" s="16"/>
    </row>
    <row r="60" spans="1:7" x14ac:dyDescent="0.25">
      <c r="A60" s="136">
        <v>4</v>
      </c>
      <c r="B60" s="137">
        <f>B59</f>
        <v>0.54</v>
      </c>
      <c r="C60" s="137">
        <f>C57</f>
        <v>0.75900000000000012</v>
      </c>
      <c r="D60" s="135">
        <f>$G$2/$F$2*B60-0.5*$G$2*$F$3/$F$2</f>
        <v>-0.54716981132075659</v>
      </c>
      <c r="E60" s="135">
        <f>$G$2/$F$2*C60-0.5*$G$2*$G$3/$F$2</f>
        <v>-1.3132075471698066</v>
      </c>
      <c r="F60" s="16"/>
      <c r="G60" s="16"/>
    </row>
    <row r="61" spans="1:7" x14ac:dyDescent="0.25">
      <c r="A61" s="136">
        <v>1</v>
      </c>
      <c r="B61" s="137">
        <f>B57</f>
        <v>0.16</v>
      </c>
      <c r="C61" s="137">
        <f>C57</f>
        <v>0.75900000000000012</v>
      </c>
      <c r="D61" s="135">
        <f>$G$2/$F$2*B61-0.5*$G$2*$F$3/$F$2</f>
        <v>-14.408805031446544</v>
      </c>
      <c r="E61" s="135">
        <f>$G$2/$F$2*C61-0.5*$G$2*$G$3/$F$2</f>
        <v>-1.3132075471698066</v>
      </c>
      <c r="F61" s="16"/>
      <c r="G61" s="16"/>
    </row>
    <row r="62" spans="1:7" x14ac:dyDescent="0.25">
      <c r="A62" s="136" t="s">
        <v>195</v>
      </c>
      <c r="B62" s="136" t="s">
        <v>144</v>
      </c>
      <c r="C62" s="136" t="s">
        <v>143</v>
      </c>
      <c r="D62" s="136" t="s">
        <v>144</v>
      </c>
      <c r="E62" s="136" t="s">
        <v>143</v>
      </c>
      <c r="F62" s="136" t="s">
        <v>197</v>
      </c>
      <c r="G62" s="136">
        <f>IF('Input &amp; Process'!H27=0,500,IF('Input &amp; Process'!H27=1,500,IF('Input &amp; Process'!H27=2,(C34-C33)/3*2,IF('Input &amp; Process'!H27=3,(C34-C33)/4*2,"[ EROR ]"))))</f>
        <v>500</v>
      </c>
    </row>
    <row r="63" spans="1:7" x14ac:dyDescent="0.25">
      <c r="A63" s="136">
        <v>1</v>
      </c>
      <c r="B63" s="137">
        <f>B57</f>
        <v>0.16</v>
      </c>
      <c r="C63" s="137">
        <f>C33-0.5*'Input &amp; Process'!G24/1000+G62</f>
        <v>500.16800000000001</v>
      </c>
      <c r="D63" s="135">
        <f>$G$2/$F$2*B63-0.5*$G$2*$F$3/$F$2</f>
        <v>-14.408805031446544</v>
      </c>
      <c r="E63" s="135">
        <f>$G$2/$F$2*C63-0.5*$G$2*$G$3/$F$2</f>
        <v>18216.122012578617</v>
      </c>
      <c r="F63" s="16"/>
      <c r="G63" s="16"/>
    </row>
    <row r="64" spans="1:7" x14ac:dyDescent="0.25">
      <c r="A64" s="136">
        <v>2</v>
      </c>
      <c r="B64" s="137">
        <f>B58</f>
        <v>0.16</v>
      </c>
      <c r="C64" s="137">
        <f>C63+'Input &amp; Process'!G24/1000</f>
        <v>500.20800000000003</v>
      </c>
      <c r="D64" s="135">
        <f>$G$2/$F$2*B64-0.5*$G$2*$F$3/$F$2</f>
        <v>-14.408805031446544</v>
      </c>
      <c r="E64" s="135">
        <f>$G$2/$F$2*C64-0.5*$G$2*$G$3/$F$2</f>
        <v>18217.581132075473</v>
      </c>
      <c r="F64" s="16"/>
      <c r="G64" s="16"/>
    </row>
    <row r="65" spans="1:7" x14ac:dyDescent="0.25">
      <c r="A65" s="136">
        <v>3</v>
      </c>
      <c r="B65" s="137">
        <f>B59</f>
        <v>0.54</v>
      </c>
      <c r="C65" s="137">
        <f>C64</f>
        <v>500.20800000000003</v>
      </c>
      <c r="D65" s="135">
        <f>$G$2/$F$2*B65-0.5*$G$2*$F$3/$F$2</f>
        <v>-0.54716981132075659</v>
      </c>
      <c r="E65" s="135">
        <f>$G$2/$F$2*C65-0.5*$G$2*$G$3/$F$2</f>
        <v>18217.581132075473</v>
      </c>
      <c r="F65" s="16"/>
      <c r="G65" s="16"/>
    </row>
    <row r="66" spans="1:7" x14ac:dyDescent="0.25">
      <c r="A66" s="136">
        <v>4</v>
      </c>
      <c r="B66" s="137">
        <f>B60</f>
        <v>0.54</v>
      </c>
      <c r="C66" s="137">
        <f>C63</f>
        <v>500.16800000000001</v>
      </c>
      <c r="D66" s="135">
        <f>$G$2/$F$2*B66-0.5*$G$2*$F$3/$F$2</f>
        <v>-0.54716981132075659</v>
      </c>
      <c r="E66" s="135">
        <f>$G$2/$F$2*C66-0.5*$G$2*$G$3/$F$2</f>
        <v>18216.122012578617</v>
      </c>
      <c r="F66" s="16"/>
      <c r="G66" s="16"/>
    </row>
    <row r="67" spans="1:7" x14ac:dyDescent="0.25">
      <c r="A67" s="136">
        <v>1</v>
      </c>
      <c r="B67" s="137">
        <f>B61</f>
        <v>0.16</v>
      </c>
      <c r="C67" s="137">
        <f>C63</f>
        <v>500.16800000000001</v>
      </c>
      <c r="D67" s="135">
        <f>$G$2/$F$2*B67-0.5*$G$2*$F$3/$F$2</f>
        <v>-14.408805031446544</v>
      </c>
      <c r="E67" s="135">
        <f>$G$2/$F$2*C67-0.5*$G$2*$G$3/$F$2</f>
        <v>18216.122012578617</v>
      </c>
      <c r="F67" s="16"/>
      <c r="G67" s="16"/>
    </row>
    <row r="68" spans="1:7" x14ac:dyDescent="0.25">
      <c r="A68" s="136" t="s">
        <v>196</v>
      </c>
      <c r="B68" s="136" t="s">
        <v>144</v>
      </c>
      <c r="C68" s="136" t="s">
        <v>143</v>
      </c>
      <c r="D68" s="136" t="s">
        <v>144</v>
      </c>
      <c r="E68" s="136" t="s">
        <v>143</v>
      </c>
      <c r="F68" s="136" t="s">
        <v>197</v>
      </c>
      <c r="G68" s="136">
        <f>IF('Input &amp; Process'!H27&lt;3,500,IF('Input &amp; Process'!H27=3,(C34-C33)/4*3,"[ EROR ]"))</f>
        <v>500</v>
      </c>
    </row>
    <row r="69" spans="1:7" x14ac:dyDescent="0.25">
      <c r="A69" s="136">
        <v>1</v>
      </c>
      <c r="B69" s="137">
        <f>B63</f>
        <v>0.16</v>
      </c>
      <c r="C69" s="137">
        <f>C33-0.5*'Input &amp; Process'!G24/1000+G68</f>
        <v>500.16800000000001</v>
      </c>
      <c r="D69" s="135">
        <f>$G$2/$F$2*B69-0.5*$G$2*$F$3/$F$2</f>
        <v>-14.408805031446544</v>
      </c>
      <c r="E69" s="135">
        <f>$G$2/$F$2*C69-0.5*$G$2*$G$3/$F$2</f>
        <v>18216.122012578617</v>
      </c>
      <c r="F69" s="16"/>
      <c r="G69" s="16"/>
    </row>
    <row r="70" spans="1:7" x14ac:dyDescent="0.25">
      <c r="A70" s="136">
        <v>2</v>
      </c>
      <c r="B70" s="137">
        <f>B64</f>
        <v>0.16</v>
      </c>
      <c r="C70" s="137">
        <f>C69+'Input &amp; Process'!G24/1000</f>
        <v>500.20800000000003</v>
      </c>
      <c r="D70" s="135">
        <f>$G$2/$F$2*B70-0.5*$G$2*$F$3/$F$2</f>
        <v>-14.408805031446544</v>
      </c>
      <c r="E70" s="135">
        <f>$G$2/$F$2*C70-0.5*$G$2*$G$3/$F$2</f>
        <v>18217.581132075473</v>
      </c>
      <c r="F70" s="16"/>
      <c r="G70" s="16"/>
    </row>
    <row r="71" spans="1:7" x14ac:dyDescent="0.25">
      <c r="A71" s="136">
        <v>3</v>
      </c>
      <c r="B71" s="137">
        <f>B65</f>
        <v>0.54</v>
      </c>
      <c r="C71" s="137">
        <f>C70</f>
        <v>500.20800000000003</v>
      </c>
      <c r="D71" s="135">
        <f>$G$2/$F$2*B71-0.5*$G$2*$F$3/$F$2</f>
        <v>-0.54716981132075659</v>
      </c>
      <c r="E71" s="135">
        <f>$G$2/$F$2*C71-0.5*$G$2*$G$3/$F$2</f>
        <v>18217.581132075473</v>
      </c>
      <c r="F71" s="16"/>
      <c r="G71" s="16"/>
    </row>
    <row r="72" spans="1:7" x14ac:dyDescent="0.25">
      <c r="A72" s="136">
        <v>4</v>
      </c>
      <c r="B72" s="137">
        <f>B66</f>
        <v>0.54</v>
      </c>
      <c r="C72" s="137">
        <f>C69</f>
        <v>500.16800000000001</v>
      </c>
      <c r="D72" s="135">
        <f>$G$2/$F$2*B72-0.5*$G$2*$F$3/$F$2</f>
        <v>-0.54716981132075659</v>
      </c>
      <c r="E72" s="135">
        <f>$G$2/$F$2*C72-0.5*$G$2*$G$3/$F$2</f>
        <v>18216.122012578617</v>
      </c>
      <c r="F72" s="16"/>
      <c r="G72" s="16"/>
    </row>
    <row r="73" spans="1:7" x14ac:dyDescent="0.25">
      <c r="A73" s="136">
        <v>1</v>
      </c>
      <c r="B73" s="137">
        <f>B67</f>
        <v>0.16</v>
      </c>
      <c r="C73" s="137">
        <f>C69</f>
        <v>500.16800000000001</v>
      </c>
      <c r="D73" s="135">
        <f>$G$2/$F$2*B73-0.5*$G$2*$F$3/$F$2</f>
        <v>-14.408805031446544</v>
      </c>
      <c r="E73" s="135">
        <f>$G$2/$F$2*C73-0.5*$G$2*$G$3/$F$2</f>
        <v>18216.122012578617</v>
      </c>
      <c r="F73" s="16"/>
      <c r="G73" s="16"/>
    </row>
  </sheetData>
  <pageMargins left="0.7" right="0.7" top="0.75" bottom="0.75" header="0.3" footer="0.3"/>
  <ignoredErrors>
    <ignoredError sqref="O1:XFD1 O3:XFD3 O2:XFD2 O42:XFD42 O40:XFD40 O44:XFD44 O43:XFD43 O38:XFD39 O37:XFD37 O36:XFD36 O4:XFD4 O6:XFD6 O5:XFD5 O7:XFD10 O11:XFD13 O41:XFD41 O46:XFD52 O45:XFD45 O55:XFD55 O53:XFD53 O54:XFD54 O59:XFD65 O58:XFD58 O68:XFD68 O66:XFD66 O67:XFD67 O72:XFD75 O71:XFD71 O57:XFD57 O56:XFD56 O70:XFD70 O69:XFD69 A126:XFD104857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C07C-6978-4945-A428-B9E1531ACA30}">
  <sheetPr>
    <tabColor theme="9" tint="-0.249977111117893"/>
  </sheetPr>
  <dimension ref="A1:N315"/>
  <sheetViews>
    <sheetView showGridLines="0" zoomScale="80" zoomScaleNormal="80" workbookViewId="0">
      <selection sqref="A1:I1"/>
    </sheetView>
  </sheetViews>
  <sheetFormatPr defaultRowHeight="18.75" customHeight="1" x14ac:dyDescent="0.25"/>
  <cols>
    <col min="1" max="1" width="4.42578125" style="100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81" t="s">
        <v>159</v>
      </c>
      <c r="B1" s="181"/>
      <c r="C1" s="181"/>
      <c r="D1" s="181"/>
      <c r="E1" s="181"/>
      <c r="F1" s="181"/>
      <c r="G1" s="181"/>
      <c r="H1" s="181"/>
      <c r="I1" s="181"/>
      <c r="J1" s="97"/>
      <c r="K1" s="97"/>
      <c r="L1" s="97"/>
      <c r="M1" s="97"/>
      <c r="N1" s="97"/>
    </row>
    <row r="2" spans="1:14" ht="18.75" customHeight="1" x14ac:dyDescent="0.25">
      <c r="A2" s="98"/>
      <c r="D2" s="98"/>
      <c r="E2" s="98"/>
      <c r="F2" s="98"/>
      <c r="G2" s="98"/>
      <c r="H2" s="98"/>
      <c r="I2" s="98"/>
      <c r="J2" s="97"/>
      <c r="K2" s="97"/>
      <c r="L2" s="97"/>
      <c r="M2" s="97"/>
      <c r="N2" s="97"/>
    </row>
    <row r="3" spans="1:14" ht="56.25" customHeight="1" x14ac:dyDescent="0.25">
      <c r="A3" s="182"/>
      <c r="B3" s="182"/>
      <c r="C3" s="182"/>
      <c r="D3" s="99" t="s">
        <v>160</v>
      </c>
      <c r="F3" s="183" t="s">
        <v>198</v>
      </c>
      <c r="G3" s="184"/>
      <c r="H3" s="184"/>
      <c r="I3" s="185"/>
      <c r="J3" s="97"/>
      <c r="K3" s="97"/>
      <c r="L3" s="97"/>
      <c r="M3" s="97"/>
      <c r="N3" s="97"/>
    </row>
    <row r="4" spans="1:14" ht="18.75" customHeight="1" x14ac:dyDescent="0.25">
      <c r="A4" s="182"/>
      <c r="B4" s="182"/>
      <c r="C4" s="182"/>
      <c r="D4" s="99" t="s">
        <v>161</v>
      </c>
      <c r="F4" s="186" t="s">
        <v>162</v>
      </c>
      <c r="G4" s="187"/>
      <c r="H4" s="187"/>
      <c r="I4" s="188"/>
      <c r="J4" s="97"/>
      <c r="K4" s="97"/>
      <c r="L4" s="97"/>
      <c r="M4" s="97"/>
      <c r="N4" s="97"/>
    </row>
    <row r="5" spans="1:14" ht="18.75" customHeight="1" x14ac:dyDescent="0.25">
      <c r="A5" s="182"/>
      <c r="B5" s="182"/>
      <c r="C5" s="182"/>
      <c r="D5" s="99" t="s">
        <v>163</v>
      </c>
      <c r="F5" s="189" t="s">
        <v>164</v>
      </c>
      <c r="G5" s="187"/>
      <c r="H5" s="187"/>
      <c r="I5" s="188"/>
      <c r="J5" s="97"/>
      <c r="K5" s="97"/>
      <c r="L5" s="97"/>
      <c r="M5" s="97"/>
      <c r="N5" s="97"/>
    </row>
    <row r="6" spans="1:14" ht="18.75" customHeight="1" x14ac:dyDescent="0.25">
      <c r="A6" s="182"/>
      <c r="B6" s="182"/>
      <c r="C6" s="182"/>
      <c r="D6" s="99" t="s">
        <v>165</v>
      </c>
      <c r="F6" s="190" t="s">
        <v>166</v>
      </c>
      <c r="G6" s="187"/>
      <c r="H6" s="187"/>
      <c r="I6" s="188"/>
      <c r="J6" s="97"/>
      <c r="K6" s="97"/>
      <c r="L6" s="97"/>
      <c r="M6" s="97"/>
      <c r="N6" s="97"/>
    </row>
    <row r="8" spans="1:14" ht="18.75" customHeight="1" x14ac:dyDescent="0.25">
      <c r="A8" s="103" t="s">
        <v>5</v>
      </c>
      <c r="B8" s="67" t="s">
        <v>6</v>
      </c>
      <c r="C8" s="68"/>
      <c r="D8" s="68"/>
      <c r="E8" s="68"/>
      <c r="F8" s="68"/>
      <c r="G8" s="69"/>
      <c r="H8" s="68"/>
      <c r="I8" s="102"/>
    </row>
    <row r="9" spans="1:14" ht="18.75" customHeight="1" x14ac:dyDescent="0.25">
      <c r="A9" s="104" t="s">
        <v>7</v>
      </c>
      <c r="B9" s="30" t="s">
        <v>8</v>
      </c>
      <c r="C9" s="31"/>
      <c r="D9" s="31"/>
      <c r="E9" s="31"/>
      <c r="F9" s="31"/>
      <c r="G9" s="32"/>
      <c r="H9" s="31"/>
      <c r="I9" s="31"/>
    </row>
    <row r="10" spans="1:14" ht="18.75" customHeight="1" x14ac:dyDescent="0.25">
      <c r="A10" s="38"/>
      <c r="B10" s="34"/>
      <c r="C10" s="22"/>
      <c r="D10" s="22"/>
      <c r="E10" s="22"/>
      <c r="F10" s="22"/>
      <c r="G10" s="35"/>
      <c r="H10" s="22"/>
      <c r="I10" s="22"/>
    </row>
    <row r="11" spans="1:14" ht="18.75" customHeight="1" x14ac:dyDescent="0.25">
      <c r="A11" s="38"/>
      <c r="B11" s="34"/>
      <c r="C11" s="22"/>
      <c r="D11" s="22"/>
      <c r="E11" s="22"/>
      <c r="F11" s="22"/>
      <c r="G11" s="35"/>
      <c r="H11" s="22"/>
      <c r="I11" s="22"/>
    </row>
    <row r="12" spans="1:14" ht="18.75" customHeight="1" x14ac:dyDescent="0.25">
      <c r="A12" s="38"/>
      <c r="B12" s="34"/>
      <c r="C12" s="22"/>
      <c r="D12" s="22"/>
      <c r="E12" s="22"/>
      <c r="F12" s="22"/>
      <c r="G12" s="35"/>
      <c r="H12" s="22"/>
      <c r="I12" s="22"/>
    </row>
    <row r="13" spans="1:14" ht="18.75" customHeight="1" x14ac:dyDescent="0.25">
      <c r="A13" s="38"/>
      <c r="B13" s="34"/>
      <c r="C13" s="22"/>
      <c r="D13" s="22"/>
      <c r="E13" s="22"/>
      <c r="F13" s="22"/>
      <c r="G13" s="35"/>
      <c r="H13" s="22"/>
      <c r="I13" s="22"/>
    </row>
    <row r="14" spans="1:14" ht="18.75" customHeight="1" x14ac:dyDescent="0.25">
      <c r="A14" s="38"/>
      <c r="B14" s="34"/>
      <c r="C14" s="22"/>
      <c r="D14" s="22"/>
      <c r="E14" s="22"/>
      <c r="F14" s="22"/>
      <c r="G14" s="35"/>
      <c r="H14" s="22"/>
      <c r="I14" s="22"/>
    </row>
    <row r="15" spans="1:14" ht="18.75" customHeight="1" x14ac:dyDescent="0.25">
      <c r="A15" s="38"/>
      <c r="B15" s="34"/>
      <c r="C15" s="22"/>
      <c r="D15" s="22"/>
      <c r="E15" s="22"/>
      <c r="F15" s="22"/>
      <c r="G15" s="35"/>
      <c r="H15" s="22"/>
      <c r="I15" s="22"/>
    </row>
    <row r="16" spans="1:14" ht="18.75" customHeight="1" x14ac:dyDescent="0.25">
      <c r="A16" s="38"/>
      <c r="B16" s="34"/>
      <c r="C16" s="22"/>
      <c r="D16" s="22"/>
      <c r="E16" s="22"/>
      <c r="F16" s="22"/>
      <c r="G16" s="35"/>
      <c r="H16" s="22"/>
      <c r="I16" s="22"/>
    </row>
    <row r="17" spans="1:9" ht="18.75" customHeight="1" x14ac:dyDescent="0.25">
      <c r="A17" s="38"/>
      <c r="B17" s="34"/>
      <c r="C17" s="22"/>
      <c r="D17" s="22"/>
      <c r="E17" s="22"/>
      <c r="F17" s="22"/>
      <c r="G17" s="35"/>
      <c r="H17" s="22"/>
      <c r="I17" s="22"/>
    </row>
    <row r="18" spans="1:9" ht="18.75" customHeight="1" x14ac:dyDescent="0.25">
      <c r="A18" s="38"/>
      <c r="B18" s="34"/>
      <c r="C18" s="22"/>
      <c r="D18" s="22"/>
      <c r="E18" s="22"/>
      <c r="F18" s="22"/>
      <c r="G18" s="35"/>
      <c r="H18" s="22"/>
      <c r="I18" s="22"/>
    </row>
    <row r="19" spans="1:9" ht="18.75" customHeight="1" x14ac:dyDescent="0.25">
      <c r="A19" s="38"/>
      <c r="B19" s="34"/>
      <c r="C19" s="22"/>
      <c r="D19" s="22"/>
      <c r="E19" s="22"/>
      <c r="F19" s="22"/>
      <c r="G19" s="35"/>
      <c r="H19" s="22"/>
      <c r="I19" s="22"/>
    </row>
    <row r="20" spans="1:9" ht="18.75" customHeight="1" x14ac:dyDescent="0.25">
      <c r="A20" s="38"/>
      <c r="B20" s="34"/>
      <c r="C20" s="22"/>
      <c r="D20" s="22"/>
      <c r="E20" s="22"/>
      <c r="F20" s="22"/>
      <c r="G20" s="35"/>
      <c r="H20" s="22"/>
      <c r="I20" s="22"/>
    </row>
    <row r="21" spans="1:9" ht="18.75" customHeight="1" x14ac:dyDescent="0.25">
      <c r="A21" s="38"/>
      <c r="B21" s="34"/>
      <c r="C21" s="22"/>
      <c r="D21" s="22"/>
      <c r="E21" s="22"/>
      <c r="F21" s="22"/>
      <c r="G21" s="35"/>
      <c r="H21" s="22"/>
      <c r="I21" s="22"/>
    </row>
    <row r="22" spans="1:9" ht="18.75" customHeight="1" x14ac:dyDescent="0.25">
      <c r="A22" s="38"/>
      <c r="B22" s="34"/>
      <c r="C22" s="22"/>
      <c r="D22" s="22"/>
      <c r="E22" s="22"/>
      <c r="F22" s="22"/>
      <c r="G22" s="35"/>
      <c r="H22" s="22"/>
      <c r="I22" s="22"/>
    </row>
    <row r="23" spans="1:9" ht="18.75" customHeight="1" x14ac:dyDescent="0.25">
      <c r="A23" s="38"/>
      <c r="B23" s="34"/>
      <c r="C23" s="22"/>
      <c r="D23" s="22"/>
      <c r="E23" s="22"/>
      <c r="F23" s="22"/>
      <c r="G23" s="35"/>
      <c r="H23" s="22"/>
      <c r="I23" s="22"/>
    </row>
    <row r="24" spans="1:9" ht="18.75" customHeight="1" x14ac:dyDescent="0.25">
      <c r="A24" s="38"/>
      <c r="B24" s="34" t="s">
        <v>9</v>
      </c>
      <c r="C24" s="22"/>
      <c r="D24" s="22"/>
      <c r="E24" s="22"/>
      <c r="F24" s="22"/>
      <c r="G24" s="35" t="s">
        <v>11</v>
      </c>
      <c r="H24" s="105">
        <f>'Input &amp; Process'!H19</f>
        <v>1400</v>
      </c>
      <c r="I24" s="34" t="s">
        <v>14</v>
      </c>
    </row>
    <row r="25" spans="1:9" ht="18.75" customHeight="1" x14ac:dyDescent="0.25">
      <c r="A25" s="38"/>
      <c r="B25" s="34" t="s">
        <v>10</v>
      </c>
      <c r="C25" s="22"/>
      <c r="D25" s="22"/>
      <c r="E25" s="22"/>
      <c r="F25" s="22"/>
      <c r="G25" s="35" t="s">
        <v>12</v>
      </c>
      <c r="H25" s="105">
        <f>'Input &amp; Process'!H20</f>
        <v>500</v>
      </c>
      <c r="I25" s="34" t="s">
        <v>14</v>
      </c>
    </row>
    <row r="26" spans="1:9" ht="18.75" customHeight="1" x14ac:dyDescent="0.25">
      <c r="A26" s="38"/>
      <c r="B26" s="34"/>
      <c r="C26" s="22"/>
      <c r="D26" s="22"/>
      <c r="E26" s="22"/>
      <c r="F26" s="22"/>
      <c r="G26" s="35"/>
      <c r="H26" s="22"/>
      <c r="I26" s="22"/>
    </row>
    <row r="27" spans="1:9" ht="18.75" customHeight="1" x14ac:dyDescent="0.25">
      <c r="A27" s="38"/>
      <c r="B27" s="34"/>
      <c r="C27" s="22"/>
      <c r="D27" s="38" t="s">
        <v>17</v>
      </c>
      <c r="E27" s="38" t="s">
        <v>18</v>
      </c>
      <c r="F27" s="38" t="s">
        <v>19</v>
      </c>
      <c r="G27" s="38" t="s">
        <v>20</v>
      </c>
      <c r="H27" s="38" t="s">
        <v>21</v>
      </c>
      <c r="I27" s="22"/>
    </row>
    <row r="28" spans="1:9" ht="18.75" customHeight="1" x14ac:dyDescent="0.25">
      <c r="A28" s="38"/>
      <c r="B28" s="34"/>
      <c r="C28" s="39" t="s">
        <v>15</v>
      </c>
      <c r="D28" s="105">
        <f>'Input &amp; Process'!D23</f>
        <v>20</v>
      </c>
      <c r="E28" s="105">
        <f>'Input &amp; Process'!E23</f>
        <v>20</v>
      </c>
      <c r="F28" s="105">
        <f>'Input &amp; Process'!F23</f>
        <v>20</v>
      </c>
      <c r="G28" s="105">
        <f>'Input &amp; Process'!G23</f>
        <v>20</v>
      </c>
      <c r="H28" s="105">
        <f>'Input &amp; Process'!H23</f>
        <v>20</v>
      </c>
      <c r="I28" s="34" t="s">
        <v>14</v>
      </c>
    </row>
    <row r="29" spans="1:9" ht="18.75" customHeight="1" x14ac:dyDescent="0.25">
      <c r="A29" s="38"/>
      <c r="B29" s="34"/>
      <c r="C29" s="39" t="s">
        <v>16</v>
      </c>
      <c r="D29" s="105">
        <f>'Input &amp; Process'!D24</f>
        <v>120</v>
      </c>
      <c r="E29" s="105">
        <f>'Input &amp; Process'!E24</f>
        <v>60</v>
      </c>
      <c r="F29" s="105">
        <f>'Input &amp; Process'!F24</f>
        <v>40</v>
      </c>
      <c r="G29" s="105">
        <f>'Input &amp; Process'!G24</f>
        <v>40</v>
      </c>
      <c r="H29" s="105">
        <f>'Input &amp; Process'!H24</f>
        <v>80</v>
      </c>
      <c r="I29" s="34" t="s">
        <v>14</v>
      </c>
    </row>
    <row r="30" spans="1:9" ht="18.75" customHeight="1" x14ac:dyDescent="0.25">
      <c r="A30" s="38"/>
      <c r="B30" s="34"/>
      <c r="C30" s="22"/>
      <c r="D30" s="22"/>
      <c r="E30" s="22"/>
      <c r="F30" s="22"/>
      <c r="G30" s="35"/>
      <c r="H30" s="22"/>
      <c r="I30" s="22"/>
    </row>
    <row r="31" spans="1:9" ht="18.75" customHeight="1" x14ac:dyDescent="0.25">
      <c r="A31" s="38"/>
      <c r="B31" s="34" t="s">
        <v>77</v>
      </c>
      <c r="C31" s="22"/>
      <c r="D31" s="22"/>
      <c r="E31" s="22"/>
      <c r="F31" s="22"/>
      <c r="G31" s="35" t="s">
        <v>62</v>
      </c>
      <c r="H31" s="105">
        <f>'Input &amp; Process'!H26</f>
        <v>1</v>
      </c>
      <c r="I31" s="22"/>
    </row>
    <row r="32" spans="1:9" ht="18.75" customHeight="1" x14ac:dyDescent="0.25">
      <c r="A32" s="38"/>
      <c r="B32" s="34" t="s">
        <v>78</v>
      </c>
      <c r="C32" s="22"/>
      <c r="D32" s="22"/>
      <c r="E32" s="22"/>
      <c r="F32" s="22"/>
      <c r="G32" s="35" t="s">
        <v>62</v>
      </c>
      <c r="H32" s="105">
        <f>'Input &amp; Process'!H27</f>
        <v>1</v>
      </c>
      <c r="I32" s="22"/>
    </row>
    <row r="33" spans="1:9" ht="18.75" customHeight="1" x14ac:dyDescent="0.25">
      <c r="A33" s="38"/>
      <c r="B33" s="34" t="s">
        <v>28</v>
      </c>
      <c r="C33" s="22"/>
      <c r="D33" s="22"/>
      <c r="E33" s="22"/>
      <c r="F33" s="22"/>
      <c r="G33" s="35" t="s">
        <v>30</v>
      </c>
      <c r="H33" s="106">
        <f>'Input &amp; Process'!H28</f>
        <v>1</v>
      </c>
      <c r="I33" s="34" t="s">
        <v>14</v>
      </c>
    </row>
    <row r="34" spans="1:9" ht="18.75" customHeight="1" x14ac:dyDescent="0.25">
      <c r="A34" s="38"/>
      <c r="B34" s="34" t="s">
        <v>71</v>
      </c>
      <c r="C34" s="22"/>
      <c r="D34" s="22"/>
      <c r="E34" s="22"/>
      <c r="F34" s="22"/>
      <c r="G34" s="35" t="s">
        <v>72</v>
      </c>
      <c r="H34" s="106">
        <f>'Input &amp; Process'!H29</f>
        <v>7.5</v>
      </c>
      <c r="I34" s="34"/>
    </row>
    <row r="35" spans="1:9" ht="18.75" customHeight="1" x14ac:dyDescent="0.25">
      <c r="A35" s="38"/>
      <c r="B35" s="34" t="s">
        <v>73</v>
      </c>
      <c r="C35" s="22"/>
      <c r="D35" s="22"/>
      <c r="E35" s="22"/>
      <c r="F35" s="22"/>
      <c r="G35" s="35" t="s">
        <v>72</v>
      </c>
      <c r="H35" s="106">
        <f>'Input &amp; Process'!H30</f>
        <v>11</v>
      </c>
      <c r="I35" s="34"/>
    </row>
    <row r="36" spans="1:9" ht="18.75" customHeight="1" x14ac:dyDescent="0.25">
      <c r="A36" s="104" t="s">
        <v>23</v>
      </c>
      <c r="B36" s="30" t="s">
        <v>22</v>
      </c>
      <c r="C36" s="31"/>
      <c r="D36" s="31"/>
      <c r="E36" s="31"/>
      <c r="F36" s="31"/>
      <c r="G36" s="32"/>
      <c r="H36" s="31"/>
      <c r="I36" s="31"/>
    </row>
    <row r="37" spans="1:9" ht="18.75" customHeight="1" x14ac:dyDescent="0.25">
      <c r="A37" s="38"/>
      <c r="B37" s="40"/>
      <c r="C37" s="22"/>
      <c r="D37" s="22"/>
      <c r="E37" s="22"/>
      <c r="F37" s="22"/>
      <c r="G37" s="35"/>
      <c r="H37" s="22"/>
      <c r="I37" s="22"/>
    </row>
    <row r="38" spans="1:9" ht="18.75" customHeight="1" x14ac:dyDescent="0.25">
      <c r="A38" s="38"/>
      <c r="B38" s="34"/>
      <c r="C38" s="22"/>
      <c r="D38" s="22"/>
      <c r="E38" s="22"/>
      <c r="F38" s="22"/>
      <c r="G38" s="35"/>
      <c r="H38" s="22"/>
      <c r="I38" s="22"/>
    </row>
    <row r="39" spans="1:9" ht="18.75" customHeight="1" x14ac:dyDescent="0.25">
      <c r="A39" s="38"/>
      <c r="B39" s="34"/>
      <c r="C39" s="22"/>
      <c r="D39" s="22"/>
      <c r="E39" s="22"/>
      <c r="F39" s="22"/>
      <c r="G39" s="35"/>
      <c r="H39" s="22"/>
      <c r="I39" s="22"/>
    </row>
    <row r="40" spans="1:9" ht="18.75" customHeight="1" x14ac:dyDescent="0.25">
      <c r="A40" s="38"/>
      <c r="B40" s="40"/>
      <c r="C40" s="22"/>
      <c r="D40" s="22"/>
      <c r="E40" s="22"/>
      <c r="F40" s="22"/>
      <c r="G40" s="35"/>
      <c r="H40" s="22"/>
      <c r="I40" s="22"/>
    </row>
    <row r="41" spans="1:9" ht="18.75" customHeight="1" x14ac:dyDescent="0.25">
      <c r="A41" s="38"/>
      <c r="B41" s="40"/>
      <c r="C41" s="22"/>
      <c r="D41" s="22"/>
      <c r="E41" s="22"/>
      <c r="F41" s="22"/>
      <c r="G41" s="35"/>
      <c r="H41" s="22"/>
      <c r="I41" s="22"/>
    </row>
    <row r="42" spans="1:9" ht="18.75" customHeight="1" x14ac:dyDescent="0.25">
      <c r="A42" s="38"/>
      <c r="B42" s="34"/>
      <c r="C42" s="22"/>
      <c r="D42" s="22"/>
      <c r="E42" s="22"/>
      <c r="F42" s="22"/>
      <c r="G42" s="35"/>
      <c r="H42" s="22"/>
      <c r="I42" s="22"/>
    </row>
    <row r="43" spans="1:9" ht="18.75" customHeight="1" x14ac:dyDescent="0.25">
      <c r="A43" s="38"/>
      <c r="B43" s="34"/>
      <c r="C43" s="22"/>
      <c r="D43" s="22"/>
      <c r="E43" s="22"/>
      <c r="F43" s="22"/>
      <c r="G43" s="35"/>
      <c r="H43" s="22"/>
      <c r="I43" s="22"/>
    </row>
    <row r="44" spans="1:9" ht="18.75" customHeight="1" x14ac:dyDescent="0.25">
      <c r="A44" s="38"/>
      <c r="B44" s="40"/>
      <c r="C44" s="22"/>
      <c r="D44" s="22"/>
      <c r="E44" s="22"/>
      <c r="F44" s="22"/>
      <c r="G44" s="35"/>
      <c r="H44" s="22"/>
      <c r="I44" s="22"/>
    </row>
    <row r="45" spans="1:9" ht="18.75" customHeight="1" x14ac:dyDescent="0.25">
      <c r="A45" s="38"/>
      <c r="B45" s="40"/>
      <c r="C45" s="22"/>
      <c r="D45" s="22"/>
      <c r="E45" s="22"/>
      <c r="F45" s="22"/>
      <c r="G45" s="35"/>
      <c r="H45" s="22"/>
      <c r="I45" s="22"/>
    </row>
    <row r="46" spans="1:9" ht="18.75" customHeight="1" x14ac:dyDescent="0.25">
      <c r="A46" s="38"/>
      <c r="B46" s="34"/>
      <c r="C46" s="22"/>
      <c r="D46" s="22"/>
      <c r="E46" s="22"/>
      <c r="F46" s="22"/>
      <c r="G46" s="35"/>
      <c r="H46" s="22"/>
      <c r="I46" s="22"/>
    </row>
    <row r="47" spans="1:9" ht="18.75" customHeight="1" x14ac:dyDescent="0.25">
      <c r="A47" s="38"/>
      <c r="B47" s="34"/>
      <c r="C47" s="22"/>
      <c r="D47" s="22"/>
      <c r="E47" s="22"/>
      <c r="F47" s="22"/>
      <c r="G47" s="35"/>
      <c r="H47" s="22"/>
      <c r="I47" s="22"/>
    </row>
    <row r="48" spans="1:9" ht="18.75" customHeight="1" x14ac:dyDescent="0.25">
      <c r="A48" s="38"/>
      <c r="B48" s="40"/>
      <c r="C48" s="22"/>
      <c r="D48" s="22"/>
      <c r="E48" s="22"/>
      <c r="F48" s="22"/>
      <c r="G48" s="35"/>
      <c r="H48" s="22"/>
      <c r="I48" s="22"/>
    </row>
    <row r="49" spans="1:9" ht="18.75" customHeight="1" x14ac:dyDescent="0.25">
      <c r="A49" s="38"/>
      <c r="B49" s="40"/>
      <c r="C49" s="22"/>
      <c r="D49" s="22"/>
      <c r="E49" s="22"/>
      <c r="F49" s="22"/>
      <c r="G49" s="35"/>
      <c r="H49" s="22"/>
      <c r="I49" s="22"/>
    </row>
    <row r="50" spans="1:9" ht="18.75" customHeight="1" x14ac:dyDescent="0.25">
      <c r="A50" s="38"/>
      <c r="B50" s="34"/>
      <c r="C50" s="22"/>
      <c r="D50" s="22"/>
      <c r="E50" s="22"/>
      <c r="F50" s="22"/>
      <c r="G50" s="35"/>
      <c r="H50" s="22"/>
      <c r="I50" s="22"/>
    </row>
    <row r="51" spans="1:9" ht="18.75" customHeight="1" x14ac:dyDescent="0.25">
      <c r="A51" s="38"/>
      <c r="B51" s="34"/>
      <c r="C51" s="22"/>
      <c r="D51" s="22"/>
      <c r="E51" s="22"/>
      <c r="F51" s="22"/>
      <c r="G51" s="35"/>
      <c r="H51" s="22"/>
      <c r="I51" s="22"/>
    </row>
    <row r="52" spans="1:9" ht="18.75" customHeight="1" x14ac:dyDescent="0.25">
      <c r="A52" s="38"/>
      <c r="B52" s="34"/>
      <c r="C52" s="22"/>
      <c r="D52" s="22"/>
      <c r="E52" s="22"/>
      <c r="F52" s="22"/>
      <c r="G52" s="35"/>
      <c r="H52" s="22"/>
      <c r="I52" s="22"/>
    </row>
    <row r="53" spans="1:9" ht="18.75" customHeight="1" x14ac:dyDescent="0.25">
      <c r="A53" s="38"/>
      <c r="B53" s="34"/>
      <c r="C53" s="22"/>
      <c r="D53" s="22"/>
      <c r="E53" s="22"/>
      <c r="F53" s="22"/>
      <c r="G53" s="35"/>
      <c r="H53" s="22"/>
      <c r="I53" s="22"/>
    </row>
    <row r="54" spans="1:9" ht="18.75" customHeight="1" x14ac:dyDescent="0.25">
      <c r="A54" s="38"/>
      <c r="B54" s="34"/>
      <c r="C54" s="22"/>
      <c r="D54" s="22"/>
      <c r="E54" s="22"/>
      <c r="F54" s="22"/>
      <c r="G54" s="35"/>
      <c r="H54" s="22"/>
      <c r="I54" s="22"/>
    </row>
    <row r="55" spans="1:9" ht="18.75" customHeight="1" x14ac:dyDescent="0.25">
      <c r="A55" s="38"/>
      <c r="B55" s="34"/>
      <c r="C55" s="22"/>
      <c r="D55" s="22"/>
      <c r="E55" s="22"/>
      <c r="F55" s="22"/>
      <c r="G55" s="35"/>
      <c r="H55" s="22"/>
      <c r="I55" s="22"/>
    </row>
    <row r="56" spans="1:9" ht="18.75" customHeight="1" x14ac:dyDescent="0.25">
      <c r="A56" s="38"/>
      <c r="B56" s="34"/>
      <c r="C56" s="22"/>
      <c r="D56" s="22"/>
      <c r="E56" s="22"/>
      <c r="F56" s="22"/>
      <c r="G56" s="35"/>
      <c r="H56" s="22"/>
      <c r="I56" s="22"/>
    </row>
    <row r="57" spans="1:9" ht="18.75" customHeight="1" x14ac:dyDescent="0.25">
      <c r="A57" s="38"/>
      <c r="B57" s="34"/>
      <c r="C57" s="22"/>
      <c r="D57" s="22"/>
      <c r="E57" s="22"/>
      <c r="F57" s="22"/>
      <c r="G57" s="35"/>
      <c r="H57" s="22"/>
      <c r="I57" s="22"/>
    </row>
    <row r="58" spans="1:9" ht="18.75" customHeight="1" x14ac:dyDescent="0.25">
      <c r="A58" s="38"/>
      <c r="B58" s="34"/>
      <c r="C58" s="22"/>
      <c r="D58" s="22"/>
      <c r="E58" s="22"/>
      <c r="F58" s="22"/>
      <c r="G58" s="35"/>
      <c r="H58" s="22"/>
      <c r="I58" s="22"/>
    </row>
    <row r="59" spans="1:9" ht="18.75" customHeight="1" x14ac:dyDescent="0.25">
      <c r="A59" s="38"/>
      <c r="B59" s="34"/>
      <c r="C59" s="22"/>
      <c r="D59" s="22"/>
      <c r="E59" s="22"/>
      <c r="F59" s="22"/>
      <c r="G59" s="35"/>
      <c r="H59" s="22"/>
      <c r="I59" s="22"/>
    </row>
    <row r="60" spans="1:9" ht="18.75" customHeight="1" x14ac:dyDescent="0.25">
      <c r="A60" s="38"/>
      <c r="B60" s="34"/>
      <c r="C60" s="22"/>
      <c r="D60" s="22"/>
      <c r="E60" s="22"/>
      <c r="F60" s="22"/>
      <c r="G60" s="35"/>
      <c r="H60" s="22"/>
      <c r="I60" s="22"/>
    </row>
    <row r="61" spans="1:9" ht="18.75" customHeight="1" x14ac:dyDescent="0.25">
      <c r="A61" s="38"/>
      <c r="B61" s="34"/>
      <c r="C61" s="22"/>
      <c r="D61" s="22"/>
      <c r="E61" s="22"/>
      <c r="F61" s="22"/>
      <c r="G61" s="35"/>
      <c r="H61" s="22"/>
      <c r="I61" s="22"/>
    </row>
    <row r="62" spans="1:9" ht="18.75" customHeight="1" x14ac:dyDescent="0.25">
      <c r="A62" s="38"/>
      <c r="B62" s="34"/>
      <c r="C62" s="22"/>
      <c r="D62" s="22"/>
      <c r="E62" s="22"/>
      <c r="F62" s="22"/>
      <c r="G62" s="35"/>
      <c r="H62" s="22"/>
      <c r="I62" s="22"/>
    </row>
    <row r="63" spans="1:9" ht="18.75" customHeight="1" x14ac:dyDescent="0.25">
      <c r="A63" s="38"/>
      <c r="B63" s="34"/>
      <c r="C63" s="22"/>
      <c r="D63" s="22"/>
      <c r="E63" s="22"/>
      <c r="F63" s="22"/>
      <c r="G63" s="35"/>
      <c r="H63" s="22"/>
      <c r="I63" s="22"/>
    </row>
    <row r="64" spans="1:9" ht="18.75" customHeight="1" x14ac:dyDescent="0.25">
      <c r="A64" s="38"/>
      <c r="B64" s="34"/>
      <c r="C64" s="22"/>
      <c r="D64" s="22"/>
      <c r="E64" s="22"/>
      <c r="F64" s="22"/>
      <c r="G64" s="35"/>
      <c r="H64" s="22"/>
      <c r="I64" s="22"/>
    </row>
    <row r="65" spans="1:9" ht="18.75" customHeight="1" x14ac:dyDescent="0.25">
      <c r="A65" s="38"/>
      <c r="B65" s="34"/>
      <c r="C65" s="22"/>
      <c r="D65" s="22"/>
      <c r="E65" s="22"/>
      <c r="F65" s="22"/>
      <c r="G65" s="35"/>
      <c r="H65" s="22"/>
      <c r="I65" s="22"/>
    </row>
    <row r="66" spans="1:9" ht="18.75" customHeight="1" x14ac:dyDescent="0.25">
      <c r="A66" s="38"/>
      <c r="B66" s="34"/>
      <c r="C66" s="22"/>
      <c r="D66" s="22"/>
      <c r="E66" s="22"/>
      <c r="F66" s="22"/>
      <c r="G66" s="35"/>
      <c r="H66" s="22"/>
      <c r="I66" s="22"/>
    </row>
    <row r="67" spans="1:9" ht="18.75" customHeight="1" x14ac:dyDescent="0.25">
      <c r="A67" s="38"/>
      <c r="B67" s="34"/>
      <c r="C67" s="22"/>
      <c r="D67" s="22"/>
      <c r="E67" s="22"/>
      <c r="F67" s="22"/>
      <c r="G67" s="35"/>
      <c r="H67" s="22"/>
      <c r="I67" s="22"/>
    </row>
    <row r="68" spans="1:9" ht="18.75" customHeight="1" x14ac:dyDescent="0.25">
      <c r="A68" s="38"/>
      <c r="B68" s="34"/>
      <c r="C68" s="22"/>
      <c r="D68" s="22"/>
      <c r="E68" s="22"/>
      <c r="F68" s="22"/>
      <c r="G68" s="35"/>
      <c r="H68" s="22"/>
      <c r="I68" s="22"/>
    </row>
    <row r="69" spans="1:9" ht="18.75" customHeight="1" x14ac:dyDescent="0.25">
      <c r="A69" s="38"/>
      <c r="B69" s="34"/>
      <c r="C69" s="22"/>
      <c r="D69" s="22"/>
      <c r="E69" s="22"/>
      <c r="F69" s="22"/>
      <c r="G69" s="35"/>
      <c r="H69" s="22"/>
      <c r="I69" s="22"/>
    </row>
    <row r="70" spans="1:9" ht="18.75" customHeight="1" x14ac:dyDescent="0.25">
      <c r="A70" s="38"/>
      <c r="B70" s="34"/>
      <c r="C70" s="22"/>
      <c r="D70" s="22"/>
      <c r="E70" s="22"/>
      <c r="F70" s="22"/>
      <c r="G70" s="35"/>
      <c r="H70" s="22"/>
      <c r="I70" s="22"/>
    </row>
    <row r="71" spans="1:9" ht="18.75" customHeight="1" x14ac:dyDescent="0.25">
      <c r="A71" s="38"/>
      <c r="B71" s="34"/>
      <c r="C71" s="22"/>
      <c r="D71" s="22"/>
      <c r="E71" s="22"/>
      <c r="F71" s="22"/>
      <c r="G71" s="35"/>
      <c r="H71" s="22"/>
      <c r="I71" s="22"/>
    </row>
    <row r="72" spans="1:9" ht="18.75" customHeight="1" x14ac:dyDescent="0.25">
      <c r="A72" s="38"/>
      <c r="B72" s="34"/>
      <c r="C72" s="22"/>
      <c r="D72" s="22"/>
      <c r="E72" s="22"/>
      <c r="F72" s="22"/>
      <c r="G72" s="35"/>
      <c r="H72" s="22"/>
      <c r="I72" s="22"/>
    </row>
    <row r="73" spans="1:9" ht="18.75" customHeight="1" x14ac:dyDescent="0.25">
      <c r="A73" s="38"/>
      <c r="B73" s="92"/>
      <c r="C73" s="89"/>
      <c r="D73" s="85"/>
      <c r="E73" s="148" t="s">
        <v>42</v>
      </c>
      <c r="F73" s="148"/>
      <c r="G73" s="148" t="s">
        <v>43</v>
      </c>
      <c r="H73" s="148"/>
    </row>
    <row r="74" spans="1:9" ht="18.75" customHeight="1" x14ac:dyDescent="0.25">
      <c r="A74" s="38"/>
      <c r="B74" s="93"/>
      <c r="C74" s="90"/>
      <c r="D74" s="86"/>
      <c r="E74" s="7" t="s">
        <v>13</v>
      </c>
      <c r="F74" s="105">
        <f>'Input &amp; Process'!F72</f>
        <v>140</v>
      </c>
      <c r="G74" s="7" t="s">
        <v>13</v>
      </c>
      <c r="H74" s="105">
        <f>'Input &amp; Process'!H72</f>
        <v>140</v>
      </c>
      <c r="I74" s="34" t="s">
        <v>14</v>
      </c>
    </row>
    <row r="75" spans="1:9" ht="18.75" customHeight="1" x14ac:dyDescent="0.25">
      <c r="A75" s="38"/>
      <c r="B75" s="93"/>
      <c r="C75" s="90"/>
      <c r="D75" s="86"/>
      <c r="E75" s="7" t="s">
        <v>26</v>
      </c>
      <c r="F75" s="105">
        <f>'Input &amp; Process'!F73</f>
        <v>108</v>
      </c>
      <c r="G75" s="7" t="s">
        <v>25</v>
      </c>
      <c r="H75" s="105">
        <f>'Input &amp; Process'!H73</f>
        <v>108</v>
      </c>
      <c r="I75" s="34" t="s">
        <v>14</v>
      </c>
    </row>
    <row r="76" spans="1:9" ht="18.75" customHeight="1" x14ac:dyDescent="0.25">
      <c r="A76" s="38"/>
      <c r="B76" s="93"/>
      <c r="C76" s="90"/>
      <c r="D76" s="86"/>
      <c r="E76" s="7" t="s">
        <v>27</v>
      </c>
      <c r="F76" s="105">
        <f>'Input &amp; Process'!F74</f>
        <v>100</v>
      </c>
      <c r="G76" s="7"/>
      <c r="H76" s="107"/>
      <c r="I76" s="34" t="s">
        <v>14</v>
      </c>
    </row>
    <row r="77" spans="1:9" ht="18.75" customHeight="1" x14ac:dyDescent="0.25">
      <c r="A77" s="38"/>
      <c r="B77" s="93"/>
      <c r="C77" s="90"/>
      <c r="D77" s="86"/>
      <c r="E77" s="7" t="s">
        <v>24</v>
      </c>
      <c r="F77" s="105">
        <f>'Input &amp; Process'!F75</f>
        <v>7</v>
      </c>
      <c r="G77" s="7"/>
      <c r="H77" s="107"/>
      <c r="I77" s="34" t="s">
        <v>14</v>
      </c>
    </row>
    <row r="78" spans="1:9" ht="18.75" customHeight="1" x14ac:dyDescent="0.25">
      <c r="A78" s="38"/>
      <c r="B78" s="93"/>
      <c r="C78" s="90"/>
      <c r="D78" s="86"/>
      <c r="E78" s="148" t="s">
        <v>44</v>
      </c>
      <c r="F78" s="148"/>
      <c r="G78" s="148" t="s">
        <v>146</v>
      </c>
      <c r="H78" s="148"/>
      <c r="I78" s="38"/>
    </row>
    <row r="79" spans="1:9" ht="18.75" customHeight="1" x14ac:dyDescent="0.25">
      <c r="A79" s="38"/>
      <c r="B79" s="93"/>
      <c r="C79" s="90"/>
      <c r="D79" s="86"/>
      <c r="E79" s="7" t="s">
        <v>13</v>
      </c>
      <c r="F79" s="105">
        <f>'Input &amp; Process'!F77</f>
        <v>140</v>
      </c>
      <c r="G79" s="7" t="s">
        <v>13</v>
      </c>
      <c r="H79" s="105">
        <f>'Input &amp; Process'!H77</f>
        <v>140</v>
      </c>
      <c r="I79" s="34" t="s">
        <v>14</v>
      </c>
    </row>
    <row r="80" spans="1:9" ht="18.75" customHeight="1" x14ac:dyDescent="0.25">
      <c r="A80" s="38"/>
      <c r="B80" s="93"/>
      <c r="C80" s="90"/>
      <c r="D80" s="86"/>
      <c r="E80" s="7" t="s">
        <v>26</v>
      </c>
      <c r="F80" s="105">
        <f>'Input &amp; Process'!F78</f>
        <v>108</v>
      </c>
      <c r="G80" s="7" t="s">
        <v>26</v>
      </c>
      <c r="H80" s="105">
        <f>'Input &amp; Process'!H78</f>
        <v>88</v>
      </c>
      <c r="I80" s="34" t="s">
        <v>14</v>
      </c>
    </row>
    <row r="81" spans="1:9" ht="18.75" customHeight="1" x14ac:dyDescent="0.25">
      <c r="A81" s="38"/>
      <c r="B81" s="93"/>
      <c r="C81" s="90"/>
      <c r="D81" s="86"/>
      <c r="E81" s="7" t="s">
        <v>27</v>
      </c>
      <c r="F81" s="105">
        <f>'Input &amp; Process'!F79</f>
        <v>100</v>
      </c>
      <c r="G81" s="7" t="s">
        <v>27</v>
      </c>
      <c r="H81" s="105">
        <f>'Input &amp; Process'!H79</f>
        <v>80</v>
      </c>
      <c r="I81" s="34" t="s">
        <v>14</v>
      </c>
    </row>
    <row r="82" spans="1:9" ht="18.75" customHeight="1" x14ac:dyDescent="0.25">
      <c r="A82" s="38"/>
      <c r="B82" s="93"/>
      <c r="C82" s="90"/>
      <c r="D82" s="86"/>
      <c r="E82" s="80" t="s">
        <v>24</v>
      </c>
      <c r="F82" s="105">
        <f>'Input &amp; Process'!F80</f>
        <v>7</v>
      </c>
      <c r="G82" s="80" t="s">
        <v>24</v>
      </c>
      <c r="H82" s="105">
        <f>'Input &amp; Process'!H80</f>
        <v>7</v>
      </c>
      <c r="I82" s="34" t="s">
        <v>14</v>
      </c>
    </row>
    <row r="83" spans="1:9" ht="18.75" customHeight="1" x14ac:dyDescent="0.25">
      <c r="A83" s="38"/>
      <c r="B83" s="93"/>
      <c r="C83" s="90"/>
      <c r="D83" s="86"/>
      <c r="E83" s="148" t="s">
        <v>180</v>
      </c>
      <c r="F83" s="148"/>
      <c r="G83" s="148" t="s">
        <v>181</v>
      </c>
      <c r="H83" s="148"/>
      <c r="I83" s="38"/>
    </row>
    <row r="84" spans="1:9" ht="18.75" customHeight="1" x14ac:dyDescent="0.25">
      <c r="A84" s="38"/>
      <c r="B84" s="93"/>
      <c r="C84" s="90"/>
      <c r="D84" s="86"/>
      <c r="E84" s="7" t="s">
        <v>13</v>
      </c>
      <c r="F84" s="105">
        <f>'Input &amp; Process'!F82</f>
        <v>140</v>
      </c>
      <c r="G84" s="7" t="s">
        <v>13</v>
      </c>
      <c r="H84" s="105">
        <f>'Input &amp; Process'!H82</f>
        <v>140</v>
      </c>
      <c r="I84" s="34" t="s">
        <v>14</v>
      </c>
    </row>
    <row r="85" spans="1:9" ht="18.75" customHeight="1" x14ac:dyDescent="0.25">
      <c r="A85" s="38"/>
      <c r="B85" s="93"/>
      <c r="C85" s="90"/>
      <c r="D85" s="86"/>
      <c r="E85" s="7" t="s">
        <v>25</v>
      </c>
      <c r="F85" s="105">
        <f>'Input &amp; Process'!F83</f>
        <v>60</v>
      </c>
      <c r="G85" s="7" t="s">
        <v>25</v>
      </c>
      <c r="H85" s="105">
        <f>'Input &amp; Process'!H83</f>
        <v>80</v>
      </c>
      <c r="I85" s="34" t="s">
        <v>14</v>
      </c>
    </row>
    <row r="86" spans="1:9" ht="18.75" customHeight="1" x14ac:dyDescent="0.25">
      <c r="A86" s="38"/>
      <c r="B86" s="93"/>
      <c r="C86" s="90"/>
      <c r="D86" s="86"/>
      <c r="E86" s="7" t="s">
        <v>185</v>
      </c>
      <c r="F86" s="105">
        <f>'Input &amp; Process'!F84</f>
        <v>300</v>
      </c>
      <c r="G86" s="7"/>
      <c r="H86" s="142"/>
      <c r="I86" s="34" t="s">
        <v>14</v>
      </c>
    </row>
    <row r="87" spans="1:9" ht="18.75" customHeight="1" x14ac:dyDescent="0.25">
      <c r="A87" s="38"/>
      <c r="B87" s="93"/>
      <c r="C87" s="90"/>
      <c r="D87" s="86"/>
      <c r="E87" s="80"/>
      <c r="F87" s="130"/>
      <c r="G87" s="7"/>
      <c r="H87" s="5"/>
      <c r="I87" s="34"/>
    </row>
    <row r="88" spans="1:9" ht="18.75" customHeight="1" x14ac:dyDescent="0.25">
      <c r="A88" s="38"/>
      <c r="B88" s="93"/>
      <c r="C88" s="90"/>
      <c r="D88" s="86"/>
      <c r="E88" s="148" t="s">
        <v>182</v>
      </c>
      <c r="F88" s="148"/>
      <c r="G88" s="148"/>
      <c r="H88" s="148"/>
      <c r="I88" s="38"/>
    </row>
    <row r="89" spans="1:9" ht="18.75" customHeight="1" x14ac:dyDescent="0.25">
      <c r="A89" s="38"/>
      <c r="B89" s="93"/>
      <c r="C89" s="90"/>
      <c r="D89" s="86"/>
      <c r="E89" s="7" t="s">
        <v>13</v>
      </c>
      <c r="F89" s="105">
        <f>'Input &amp; Process'!F87</f>
        <v>140</v>
      </c>
      <c r="G89" s="7"/>
      <c r="H89" s="125"/>
      <c r="I89" s="34" t="s">
        <v>14</v>
      </c>
    </row>
    <row r="90" spans="1:9" ht="18.75" customHeight="1" x14ac:dyDescent="0.25">
      <c r="A90" s="38"/>
      <c r="B90" s="93"/>
      <c r="C90" s="90"/>
      <c r="D90" s="86"/>
      <c r="E90" s="7" t="s">
        <v>25</v>
      </c>
      <c r="F90" s="105">
        <f>'Input &amp; Process'!F88</f>
        <v>108</v>
      </c>
      <c r="G90" s="7"/>
      <c r="H90" s="125"/>
      <c r="I90" s="34" t="s">
        <v>14</v>
      </c>
    </row>
    <row r="91" spans="1:9" ht="18.75" customHeight="1" x14ac:dyDescent="0.25">
      <c r="A91" s="38"/>
      <c r="B91" s="93"/>
      <c r="C91" s="90"/>
      <c r="D91" s="86"/>
      <c r="E91" s="7"/>
      <c r="F91" s="107"/>
      <c r="G91" s="7"/>
      <c r="H91" s="5"/>
      <c r="I91" s="34"/>
    </row>
    <row r="92" spans="1:9" ht="18.75" customHeight="1" x14ac:dyDescent="0.25">
      <c r="A92" s="38"/>
      <c r="B92" s="34"/>
      <c r="C92" s="34"/>
      <c r="D92" s="34"/>
      <c r="E92" s="34"/>
      <c r="F92" s="34"/>
      <c r="G92" s="34"/>
      <c r="H92" s="38"/>
      <c r="I92" s="34"/>
    </row>
    <row r="93" spans="1:9" ht="18.75" customHeight="1" x14ac:dyDescent="0.25">
      <c r="A93" s="104" t="s">
        <v>40</v>
      </c>
      <c r="B93" s="30" t="s">
        <v>31</v>
      </c>
      <c r="C93" s="31"/>
      <c r="D93" s="31"/>
      <c r="E93" s="31"/>
      <c r="F93" s="31"/>
      <c r="G93" s="32"/>
      <c r="H93" s="31"/>
      <c r="I93" s="31"/>
    </row>
    <row r="94" spans="1:9" ht="18.75" customHeight="1" x14ac:dyDescent="0.25">
      <c r="A94" s="38"/>
      <c r="B94" s="9" t="s">
        <v>32</v>
      </c>
      <c r="C94" s="22"/>
      <c r="D94" s="22"/>
      <c r="E94" s="22"/>
      <c r="F94" s="22"/>
      <c r="G94" s="35" t="s">
        <v>36</v>
      </c>
      <c r="H94" s="149">
        <f>'Input &amp; Process'!H95</f>
        <v>95000</v>
      </c>
      <c r="I94" s="150">
        <f>'Input &amp; Process'!I95</f>
        <v>0</v>
      </c>
    </row>
    <row r="95" spans="1:9" ht="18.75" customHeight="1" x14ac:dyDescent="0.25">
      <c r="A95" s="38"/>
      <c r="B95" s="9" t="s">
        <v>33</v>
      </c>
      <c r="C95" s="22"/>
      <c r="D95" s="22"/>
      <c r="E95" s="22"/>
      <c r="F95" s="22"/>
      <c r="G95" s="35" t="s">
        <v>37</v>
      </c>
      <c r="H95" s="149">
        <f>'Input &amp; Process'!H96</f>
        <v>110000</v>
      </c>
      <c r="I95" s="150">
        <f>'Input &amp; Process'!I96</f>
        <v>0</v>
      </c>
    </row>
    <row r="96" spans="1:9" ht="18.75" customHeight="1" x14ac:dyDescent="0.25">
      <c r="A96" s="38"/>
      <c r="B96" s="9" t="s">
        <v>34</v>
      </c>
      <c r="C96" s="22"/>
      <c r="D96" s="22"/>
      <c r="E96" s="22"/>
      <c r="F96" s="22"/>
      <c r="G96" s="35" t="s">
        <v>38</v>
      </c>
      <c r="H96" s="149">
        <f>'Input &amp; Process'!H97</f>
        <v>115000</v>
      </c>
      <c r="I96" s="150">
        <f>'Input &amp; Process'!I97</f>
        <v>0</v>
      </c>
    </row>
    <row r="97" spans="1:9" ht="18.75" customHeight="1" x14ac:dyDescent="0.25">
      <c r="A97" s="38"/>
      <c r="B97" s="9" t="s">
        <v>35</v>
      </c>
      <c r="C97" s="22"/>
      <c r="D97" s="22"/>
      <c r="E97" s="22"/>
      <c r="F97" s="22"/>
      <c r="G97" s="35" t="s">
        <v>39</v>
      </c>
      <c r="H97" s="149">
        <f>'Input &amp; Process'!H98</f>
        <v>140000</v>
      </c>
      <c r="I97" s="150">
        <f>'Input &amp; Process'!I98</f>
        <v>0</v>
      </c>
    </row>
    <row r="98" spans="1:9" ht="18.75" customHeight="1" x14ac:dyDescent="0.25">
      <c r="A98" s="38"/>
      <c r="B98" s="34"/>
      <c r="C98" s="22"/>
      <c r="D98" s="22"/>
      <c r="E98" s="22"/>
      <c r="F98" s="22"/>
      <c r="G98" s="35"/>
      <c r="H98" s="22"/>
      <c r="I98" s="22"/>
    </row>
    <row r="99" spans="1:9" ht="18.75" customHeight="1" x14ac:dyDescent="0.25">
      <c r="A99" s="104" t="s">
        <v>55</v>
      </c>
      <c r="B99" s="30" t="s">
        <v>41</v>
      </c>
      <c r="C99" s="31"/>
      <c r="D99" s="31"/>
      <c r="E99" s="31"/>
      <c r="F99" s="31"/>
      <c r="G99" s="32"/>
      <c r="H99" s="31"/>
      <c r="I99" s="31"/>
    </row>
    <row r="100" spans="1:9" ht="18.75" customHeight="1" x14ac:dyDescent="0.25">
      <c r="A100" s="38"/>
      <c r="B100" s="34" t="s">
        <v>45</v>
      </c>
      <c r="C100" s="22"/>
      <c r="D100" s="22"/>
      <c r="E100" s="22"/>
      <c r="F100" s="22"/>
      <c r="G100" s="149">
        <f>'Input &amp; Process'!G101</f>
        <v>7000000</v>
      </c>
      <c r="H100" s="161">
        <f>'Input &amp; Process'!H101</f>
        <v>0</v>
      </c>
      <c r="I100" s="10" t="s">
        <v>128</v>
      </c>
    </row>
    <row r="101" spans="1:9" ht="18.75" customHeight="1" x14ac:dyDescent="0.25">
      <c r="A101" s="38"/>
      <c r="B101" s="34" t="s">
        <v>49</v>
      </c>
      <c r="C101" s="22"/>
      <c r="D101" s="22"/>
      <c r="E101" s="22"/>
      <c r="F101" s="22"/>
      <c r="G101" s="149">
        <f>'Input &amp; Process'!G102</f>
        <v>7000000</v>
      </c>
      <c r="H101" s="161">
        <f>'Input &amp; Process'!H102</f>
        <v>0</v>
      </c>
      <c r="I101" s="10" t="s">
        <v>128</v>
      </c>
    </row>
    <row r="102" spans="1:9" ht="18.75" customHeight="1" x14ac:dyDescent="0.25">
      <c r="A102" s="38"/>
      <c r="B102" s="34" t="s">
        <v>50</v>
      </c>
      <c r="C102" s="22"/>
      <c r="D102" s="22"/>
      <c r="E102" s="22"/>
      <c r="F102" s="22"/>
      <c r="G102" s="149">
        <f>'Input &amp; Process'!G103</f>
        <v>35000</v>
      </c>
      <c r="H102" s="161">
        <f>'Input &amp; Process'!H103</f>
        <v>0</v>
      </c>
      <c r="I102" s="10" t="s">
        <v>51</v>
      </c>
    </row>
    <row r="103" spans="1:9" ht="18.75" customHeight="1" x14ac:dyDescent="0.25">
      <c r="A103" s="38"/>
      <c r="B103" s="34" t="s">
        <v>54</v>
      </c>
      <c r="C103" s="22"/>
      <c r="D103" s="22"/>
      <c r="E103" s="22"/>
      <c r="F103" s="22"/>
      <c r="G103" s="149">
        <f>'Input &amp; Process'!G104</f>
        <v>165000</v>
      </c>
      <c r="H103" s="161">
        <f>'Input &amp; Process'!H104</f>
        <v>0</v>
      </c>
      <c r="I103" s="10" t="s">
        <v>129</v>
      </c>
    </row>
    <row r="104" spans="1:9" ht="18.75" customHeight="1" x14ac:dyDescent="0.25">
      <c r="A104" s="38"/>
      <c r="B104" s="34" t="s">
        <v>52</v>
      </c>
      <c r="C104" s="22"/>
      <c r="D104" s="22"/>
      <c r="E104" s="22"/>
      <c r="F104" s="22"/>
      <c r="G104" s="149">
        <f>'Input &amp; Process'!G105</f>
        <v>25000</v>
      </c>
      <c r="H104" s="161">
        <f>'Input &amp; Process'!H105</f>
        <v>0</v>
      </c>
      <c r="I104" s="10" t="s">
        <v>53</v>
      </c>
    </row>
    <row r="105" spans="1:9" ht="18.75" customHeight="1" x14ac:dyDescent="0.25">
      <c r="A105" s="38"/>
      <c r="B105" s="34" t="s">
        <v>48</v>
      </c>
      <c r="C105" s="22"/>
      <c r="D105" s="22"/>
      <c r="E105" s="22"/>
      <c r="F105" s="22"/>
      <c r="G105" s="149">
        <f>'Input &amp; Process'!G106</f>
        <v>15000</v>
      </c>
      <c r="H105" s="161">
        <f>'Input &amp; Process'!H106</f>
        <v>0</v>
      </c>
      <c r="I105" s="10" t="s">
        <v>47</v>
      </c>
    </row>
    <row r="106" spans="1:9" ht="18.75" customHeight="1" x14ac:dyDescent="0.25">
      <c r="A106" s="38"/>
      <c r="B106" s="34" t="s">
        <v>46</v>
      </c>
      <c r="C106" s="22"/>
      <c r="D106" s="22"/>
      <c r="E106" s="22"/>
      <c r="F106" s="22"/>
      <c r="G106" s="149">
        <f>'Input &amp; Process'!G107</f>
        <v>25000</v>
      </c>
      <c r="H106" s="161">
        <f>'Input &amp; Process'!H107</f>
        <v>0</v>
      </c>
      <c r="I106" s="10" t="s">
        <v>47</v>
      </c>
    </row>
    <row r="107" spans="1:9" ht="18.75" customHeight="1" x14ac:dyDescent="0.25">
      <c r="A107" s="38"/>
      <c r="B107" s="34" t="s">
        <v>106</v>
      </c>
      <c r="C107" s="22"/>
      <c r="D107" s="22"/>
      <c r="E107" s="22"/>
      <c r="F107" s="22"/>
      <c r="G107" s="149">
        <f>'Input &amp; Process'!G108</f>
        <v>50000</v>
      </c>
      <c r="H107" s="161">
        <f>'Input &amp; Process'!H108</f>
        <v>0</v>
      </c>
      <c r="I107" s="10" t="s">
        <v>110</v>
      </c>
    </row>
    <row r="108" spans="1:9" ht="18.75" customHeight="1" x14ac:dyDescent="0.25">
      <c r="A108" s="38"/>
      <c r="B108" s="34" t="s">
        <v>111</v>
      </c>
      <c r="C108" s="22"/>
      <c r="D108" s="22"/>
      <c r="E108" s="22"/>
      <c r="F108" s="22"/>
      <c r="G108" s="149">
        <f>'Input &amp; Process'!G109</f>
        <v>67000</v>
      </c>
      <c r="H108" s="161">
        <f>'Input &amp; Process'!H109</f>
        <v>0</v>
      </c>
      <c r="I108" s="10" t="s">
        <v>110</v>
      </c>
    </row>
    <row r="109" spans="1:9" ht="18.75" customHeight="1" x14ac:dyDescent="0.25">
      <c r="A109" s="38"/>
      <c r="B109" s="34" t="s">
        <v>109</v>
      </c>
      <c r="C109" s="22"/>
      <c r="D109" s="22"/>
      <c r="E109" s="22"/>
      <c r="F109" s="22"/>
      <c r="G109" s="149">
        <f>'Input &amp; Process'!G110</f>
        <v>5700</v>
      </c>
      <c r="H109" s="161">
        <f>'Input &amp; Process'!H110</f>
        <v>0</v>
      </c>
      <c r="I109" s="10" t="s">
        <v>112</v>
      </c>
    </row>
    <row r="110" spans="1:9" ht="18.75" customHeight="1" x14ac:dyDescent="0.25">
      <c r="A110" s="103" t="s">
        <v>56</v>
      </c>
      <c r="B110" s="67" t="s">
        <v>122</v>
      </c>
      <c r="C110" s="68"/>
      <c r="D110" s="68"/>
      <c r="E110" s="68"/>
      <c r="F110" s="68"/>
      <c r="G110" s="69"/>
      <c r="H110" s="68"/>
      <c r="I110" s="102"/>
    </row>
    <row r="111" spans="1:9" ht="18.75" customHeight="1" x14ac:dyDescent="0.25">
      <c r="A111" s="109"/>
      <c r="B111" s="55"/>
      <c r="C111" s="56"/>
      <c r="D111" s="56"/>
      <c r="E111" s="56"/>
      <c r="F111" s="56"/>
      <c r="G111" s="57"/>
      <c r="H111" s="56"/>
      <c r="I111" s="108"/>
    </row>
    <row r="112" spans="1:9" ht="18.75" customHeight="1" x14ac:dyDescent="0.25">
      <c r="A112" s="110"/>
      <c r="B112" s="22"/>
      <c r="C112" s="22"/>
      <c r="D112" s="22"/>
      <c r="E112" s="22"/>
      <c r="F112" s="22"/>
      <c r="G112" s="22"/>
      <c r="H112" s="22"/>
      <c r="I112" s="22"/>
    </row>
    <row r="113" spans="1:9" ht="18.75" customHeight="1" x14ac:dyDescent="0.25">
      <c r="A113" s="110"/>
      <c r="B113" s="22"/>
      <c r="C113" s="22"/>
      <c r="D113" s="22"/>
      <c r="E113" s="22"/>
      <c r="F113" s="22"/>
      <c r="G113" s="22"/>
      <c r="H113" s="22"/>
      <c r="I113" s="22"/>
    </row>
    <row r="114" spans="1:9" ht="18.75" customHeight="1" x14ac:dyDescent="0.25">
      <c r="A114" s="110"/>
      <c r="B114" s="22"/>
      <c r="C114" s="22"/>
      <c r="D114" s="22"/>
      <c r="E114" s="22"/>
      <c r="F114" s="22"/>
      <c r="G114" s="22"/>
      <c r="H114" s="22"/>
      <c r="I114" s="22"/>
    </row>
    <row r="115" spans="1:9" ht="18.75" customHeight="1" x14ac:dyDescent="0.25">
      <c r="A115" s="110"/>
      <c r="B115" s="22"/>
      <c r="C115" s="22"/>
      <c r="D115" s="22"/>
      <c r="E115" s="22"/>
      <c r="F115" s="22"/>
      <c r="G115" s="22"/>
      <c r="H115" s="22"/>
      <c r="I115" s="22"/>
    </row>
    <row r="116" spans="1:9" ht="18.75" customHeight="1" x14ac:dyDescent="0.25">
      <c r="A116" s="110"/>
      <c r="B116" s="22"/>
      <c r="C116" s="22"/>
      <c r="D116" s="22"/>
      <c r="E116" s="22"/>
      <c r="F116" s="22"/>
      <c r="G116" s="22"/>
      <c r="H116" s="22"/>
      <c r="I116" s="22"/>
    </row>
    <row r="117" spans="1:9" ht="18.75" customHeight="1" x14ac:dyDescent="0.25">
      <c r="A117" s="110"/>
      <c r="B117" s="22"/>
      <c r="C117" s="22"/>
      <c r="D117" s="22"/>
      <c r="E117" s="22"/>
      <c r="F117" s="22"/>
      <c r="G117" s="22"/>
      <c r="H117" s="22"/>
      <c r="I117" s="22"/>
    </row>
    <row r="118" spans="1:9" ht="18.75" customHeight="1" x14ac:dyDescent="0.25">
      <c r="A118" s="110"/>
      <c r="B118" s="22"/>
      <c r="C118" s="22"/>
      <c r="D118" s="22"/>
      <c r="E118" s="22"/>
      <c r="F118" s="22"/>
      <c r="G118" s="22"/>
      <c r="H118" s="22"/>
      <c r="I118" s="22"/>
    </row>
    <row r="119" spans="1:9" ht="18.75" customHeight="1" x14ac:dyDescent="0.25">
      <c r="A119" s="110"/>
      <c r="B119" s="22"/>
      <c r="C119" s="22"/>
      <c r="D119" s="22"/>
      <c r="E119" s="22"/>
      <c r="F119" s="22"/>
      <c r="G119" s="22"/>
      <c r="H119" s="22"/>
      <c r="I119" s="22"/>
    </row>
    <row r="120" spans="1:9" ht="18.75" customHeight="1" x14ac:dyDescent="0.25">
      <c r="A120" s="110"/>
      <c r="B120" s="22"/>
      <c r="C120" s="22"/>
      <c r="D120" s="22"/>
      <c r="E120" s="22"/>
      <c r="F120" s="22"/>
      <c r="G120" s="22"/>
      <c r="H120" s="22"/>
      <c r="I120" s="22"/>
    </row>
    <row r="121" spans="1:9" ht="18.75" customHeight="1" x14ac:dyDescent="0.25">
      <c r="A121" s="110"/>
      <c r="B121" s="22"/>
      <c r="C121" s="22"/>
      <c r="D121" s="22"/>
      <c r="E121" s="22"/>
      <c r="F121" s="22"/>
      <c r="G121" s="22"/>
      <c r="H121" s="22"/>
      <c r="I121" s="22"/>
    </row>
    <row r="122" spans="1:9" ht="18.75" customHeight="1" x14ac:dyDescent="0.25">
      <c r="A122" s="110"/>
      <c r="B122" s="22"/>
      <c r="C122" s="22"/>
      <c r="D122" s="22"/>
      <c r="E122" s="22"/>
      <c r="F122" s="22"/>
      <c r="G122" s="22"/>
      <c r="H122" s="22"/>
      <c r="I122" s="22"/>
    </row>
    <row r="123" spans="1:9" ht="18.75" customHeight="1" x14ac:dyDescent="0.25">
      <c r="A123" s="110"/>
      <c r="B123" s="22"/>
      <c r="C123" s="22"/>
      <c r="D123" s="22"/>
      <c r="E123" s="22"/>
      <c r="F123" s="22"/>
      <c r="G123" s="22"/>
      <c r="H123" s="22"/>
      <c r="I123" s="22"/>
    </row>
    <row r="124" spans="1:9" ht="18.75" customHeight="1" x14ac:dyDescent="0.25">
      <c r="A124" s="110"/>
      <c r="B124" s="22"/>
      <c r="C124" s="22"/>
      <c r="D124" s="22"/>
      <c r="E124" s="22"/>
      <c r="F124" s="22"/>
      <c r="G124" s="22"/>
      <c r="H124" s="22"/>
      <c r="I124" s="22"/>
    </row>
    <row r="125" spans="1:9" ht="18.75" customHeight="1" x14ac:dyDescent="0.25">
      <c r="A125" s="110"/>
      <c r="B125" s="22"/>
      <c r="C125" s="22"/>
      <c r="D125" s="22"/>
      <c r="E125" s="22"/>
      <c r="F125" s="22"/>
      <c r="G125" s="22"/>
      <c r="H125" s="22"/>
      <c r="I125" s="22"/>
    </row>
    <row r="126" spans="1:9" ht="18.75" customHeight="1" x14ac:dyDescent="0.25">
      <c r="A126" s="59"/>
      <c r="B126" s="22"/>
      <c r="C126" s="22"/>
      <c r="D126" s="22"/>
      <c r="E126" s="22"/>
      <c r="F126" s="22"/>
      <c r="G126" s="22"/>
      <c r="H126" s="22"/>
      <c r="I126" s="22"/>
    </row>
    <row r="127" spans="1:9" ht="18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</row>
    <row r="128" spans="1:9" ht="18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18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ht="18.75" customHeight="1" x14ac:dyDescent="0.25">
      <c r="A130" s="22"/>
      <c r="B130" s="145" t="s">
        <v>145</v>
      </c>
      <c r="C130" s="145"/>
      <c r="D130" s="145"/>
      <c r="E130" s="145"/>
      <c r="F130" s="145"/>
      <c r="G130" s="145"/>
      <c r="H130" s="145"/>
      <c r="I130" s="145"/>
    </row>
    <row r="131" spans="1:9" ht="18.75" customHeight="1" x14ac:dyDescent="0.25">
      <c r="A131" s="22"/>
      <c r="B131" s="59"/>
      <c r="C131" s="59"/>
      <c r="D131" s="59"/>
      <c r="E131" s="59"/>
      <c r="F131" s="59"/>
      <c r="G131" s="59"/>
      <c r="H131" s="59"/>
      <c r="I131" s="59"/>
    </row>
    <row r="132" spans="1:9" ht="18.75" customHeight="1" x14ac:dyDescent="0.25">
      <c r="A132" s="22"/>
      <c r="B132" s="22" t="s">
        <v>123</v>
      </c>
      <c r="C132" s="22"/>
      <c r="D132" s="22"/>
      <c r="E132" s="22"/>
      <c r="F132" s="22"/>
      <c r="G132" s="22"/>
      <c r="H132" s="151">
        <f>'Input &amp; Process'!R24</f>
        <v>2380000</v>
      </c>
      <c r="I132" s="152"/>
    </row>
    <row r="133" spans="1:9" ht="18.75" customHeight="1" x14ac:dyDescent="0.25">
      <c r="A133" s="22"/>
      <c r="B133" s="22" t="s">
        <v>124</v>
      </c>
      <c r="C133" s="22"/>
      <c r="D133" s="22"/>
      <c r="E133" s="22"/>
      <c r="F133" s="22"/>
      <c r="G133" s="22"/>
      <c r="H133" s="153">
        <f>'Input &amp; Process'!R25</f>
        <v>885000</v>
      </c>
      <c r="I133" s="154"/>
    </row>
    <row r="134" spans="1:9" ht="18.75" customHeight="1" x14ac:dyDescent="0.25">
      <c r="A134" s="22"/>
      <c r="B134" s="22" t="s">
        <v>125</v>
      </c>
      <c r="C134" s="22"/>
      <c r="D134" s="22"/>
      <c r="E134" s="22"/>
      <c r="F134" s="22"/>
      <c r="G134" s="22"/>
      <c r="H134" s="153">
        <f>'Input &amp; Process'!R26</f>
        <v>1495000</v>
      </c>
      <c r="I134" s="154"/>
    </row>
    <row r="135" spans="1:9" ht="18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</row>
    <row r="136" spans="1:9" ht="18.75" customHeight="1" x14ac:dyDescent="0.25">
      <c r="A136" s="22"/>
      <c r="B136" s="65" t="s">
        <v>126</v>
      </c>
      <c r="C136" s="22"/>
      <c r="D136" s="22"/>
      <c r="E136" s="22"/>
      <c r="F136" s="22"/>
      <c r="G136" s="22"/>
      <c r="H136" s="22"/>
      <c r="I136" s="22"/>
    </row>
    <row r="137" spans="1:9" ht="18.75" customHeight="1" x14ac:dyDescent="0.25">
      <c r="A137" s="22"/>
      <c r="B137" s="28" t="s">
        <v>32</v>
      </c>
      <c r="C137" s="22"/>
      <c r="D137" s="22"/>
      <c r="E137" s="22"/>
      <c r="F137" s="22"/>
      <c r="G137" s="77" t="s">
        <v>36</v>
      </c>
      <c r="H137" s="155">
        <f>'Input &amp; Process'!R29</f>
        <v>1.8099431999999998</v>
      </c>
      <c r="I137" s="156"/>
    </row>
    <row r="138" spans="1:9" ht="18.75" customHeight="1" x14ac:dyDescent="0.25">
      <c r="A138" s="22"/>
      <c r="B138" s="28" t="s">
        <v>33</v>
      </c>
      <c r="C138" s="22"/>
      <c r="D138" s="22"/>
      <c r="E138" s="22"/>
      <c r="F138" s="22"/>
      <c r="G138" s="77" t="s">
        <v>37</v>
      </c>
      <c r="H138" s="155">
        <f>'Input &amp; Process'!R30</f>
        <v>4.1223561599999998</v>
      </c>
      <c r="I138" s="156"/>
    </row>
    <row r="139" spans="1:9" ht="18.75" customHeight="1" x14ac:dyDescent="0.25">
      <c r="A139" s="22"/>
      <c r="B139" s="28" t="s">
        <v>34</v>
      </c>
      <c r="C139" s="22"/>
      <c r="D139" s="22"/>
      <c r="E139" s="22"/>
      <c r="F139" s="22"/>
      <c r="G139" s="77" t="s">
        <v>38</v>
      </c>
      <c r="H139" s="155">
        <f>'Input &amp; Process'!R31</f>
        <v>0.44408382399999996</v>
      </c>
      <c r="I139" s="156"/>
    </row>
    <row r="140" spans="1:9" ht="18.75" customHeight="1" x14ac:dyDescent="0.25">
      <c r="A140" s="22"/>
      <c r="B140" s="28" t="s">
        <v>35</v>
      </c>
      <c r="C140" s="22"/>
      <c r="D140" s="22"/>
      <c r="E140" s="22"/>
      <c r="F140" s="22"/>
      <c r="G140" s="77" t="s">
        <v>39</v>
      </c>
      <c r="H140" s="155">
        <f>'Input &amp; Process'!R32</f>
        <v>9.6362919999999991E-2</v>
      </c>
      <c r="I140" s="156"/>
    </row>
    <row r="141" spans="1:9" ht="18.75" customHeight="1" x14ac:dyDescent="0.25">
      <c r="A141" s="22"/>
      <c r="B141" s="65" t="s">
        <v>127</v>
      </c>
      <c r="C141" s="22"/>
      <c r="D141" s="22"/>
      <c r="E141" s="22"/>
      <c r="F141" s="22"/>
      <c r="G141" s="77"/>
      <c r="H141" s="22"/>
      <c r="I141" s="22"/>
    </row>
    <row r="142" spans="1:9" ht="18.75" customHeight="1" x14ac:dyDescent="0.25">
      <c r="A142" s="22"/>
      <c r="B142" s="40" t="s">
        <v>45</v>
      </c>
      <c r="C142" s="22"/>
      <c r="D142" s="22"/>
      <c r="E142" s="22"/>
      <c r="F142" s="22"/>
      <c r="G142" s="77" t="s">
        <v>61</v>
      </c>
      <c r="H142" s="11">
        <f>'Input &amp; Process'!R34</f>
        <v>9.7498896000000002E-2</v>
      </c>
      <c r="I142" s="84" t="s">
        <v>63</v>
      </c>
    </row>
    <row r="143" spans="1:9" ht="18.75" customHeight="1" x14ac:dyDescent="0.25">
      <c r="A143" s="22"/>
      <c r="B143" s="40" t="s">
        <v>49</v>
      </c>
      <c r="C143" s="22"/>
      <c r="D143" s="22"/>
      <c r="E143" s="22"/>
      <c r="F143" s="22"/>
      <c r="G143" s="77" t="s">
        <v>61</v>
      </c>
      <c r="H143" s="11">
        <f>'Input &amp; Process'!R35</f>
        <v>2.0999999999999998E-2</v>
      </c>
      <c r="I143" s="84" t="s">
        <v>63</v>
      </c>
    </row>
    <row r="144" spans="1:9" ht="18.75" customHeight="1" x14ac:dyDescent="0.25">
      <c r="A144" s="22"/>
      <c r="B144" s="40" t="s">
        <v>50</v>
      </c>
      <c r="C144" s="22"/>
      <c r="D144" s="22"/>
      <c r="E144" s="22"/>
      <c r="F144" s="22"/>
      <c r="G144" s="77" t="s">
        <v>62</v>
      </c>
      <c r="H144" s="5">
        <f>'Input &amp; Process'!R36</f>
        <v>1</v>
      </c>
      <c r="I144" s="84" t="s">
        <v>132</v>
      </c>
    </row>
    <row r="145" spans="1:9" ht="18.75" customHeight="1" x14ac:dyDescent="0.25">
      <c r="A145" s="22"/>
      <c r="B145" s="40" t="s">
        <v>54</v>
      </c>
      <c r="C145" s="22"/>
      <c r="D145" s="22"/>
      <c r="E145" s="22"/>
      <c r="F145" s="22"/>
      <c r="G145" s="77" t="s">
        <v>130</v>
      </c>
      <c r="H145" s="11">
        <f>'Input &amp; Process'!R37</f>
        <v>0.7</v>
      </c>
      <c r="I145" s="84" t="s">
        <v>58</v>
      </c>
    </row>
    <row r="146" spans="1:9" ht="18.75" customHeight="1" x14ac:dyDescent="0.25">
      <c r="A146" s="22"/>
      <c r="B146" s="40" t="s">
        <v>52</v>
      </c>
      <c r="C146" s="22"/>
      <c r="D146" s="22"/>
      <c r="E146" s="22"/>
      <c r="F146" s="22"/>
      <c r="G146" s="77" t="s">
        <v>62</v>
      </c>
      <c r="H146" s="5">
        <f>'Input &amp; Process'!R38</f>
        <v>2</v>
      </c>
      <c r="I146" s="84" t="s">
        <v>75</v>
      </c>
    </row>
    <row r="147" spans="1:9" ht="18.75" customHeight="1" x14ac:dyDescent="0.25">
      <c r="A147" s="22"/>
      <c r="B147" s="40" t="s">
        <v>48</v>
      </c>
      <c r="C147" s="22"/>
      <c r="D147" s="22"/>
      <c r="E147" s="22"/>
      <c r="F147" s="22"/>
      <c r="G147" s="77" t="s">
        <v>157</v>
      </c>
      <c r="H147" s="12">
        <f>'Input &amp; Process'!R39</f>
        <v>0.29863536000000002</v>
      </c>
      <c r="I147" s="84" t="s">
        <v>133</v>
      </c>
    </row>
    <row r="148" spans="1:9" ht="18.75" customHeight="1" x14ac:dyDescent="0.25">
      <c r="A148" s="22"/>
      <c r="B148" s="40" t="s">
        <v>46</v>
      </c>
      <c r="C148" s="22"/>
      <c r="D148" s="22"/>
      <c r="E148" s="22"/>
      <c r="F148" s="22"/>
      <c r="G148" s="77" t="s">
        <v>157</v>
      </c>
      <c r="H148" s="12">
        <f>'Input &amp; Process'!R40</f>
        <v>0.1107942</v>
      </c>
      <c r="I148" s="84" t="s">
        <v>133</v>
      </c>
    </row>
    <row r="149" spans="1:9" ht="18.75" customHeight="1" x14ac:dyDescent="0.25">
      <c r="A149" s="22"/>
      <c r="B149" s="40" t="s">
        <v>106</v>
      </c>
      <c r="C149" s="22"/>
      <c r="D149" s="22"/>
      <c r="E149" s="22"/>
      <c r="F149" s="22"/>
      <c r="G149" s="77" t="s">
        <v>158</v>
      </c>
      <c r="H149" s="11">
        <f>'Input &amp; Process'!R41</f>
        <v>0.56202719999999995</v>
      </c>
      <c r="I149" s="84" t="s">
        <v>134</v>
      </c>
    </row>
    <row r="150" spans="1:9" ht="18.75" customHeight="1" x14ac:dyDescent="0.25">
      <c r="A150" s="22"/>
      <c r="B150" s="40" t="s">
        <v>111</v>
      </c>
      <c r="C150" s="22"/>
      <c r="D150" s="22"/>
      <c r="E150" s="22"/>
      <c r="F150" s="22"/>
      <c r="G150" s="77" t="s">
        <v>158</v>
      </c>
      <c r="H150" s="11">
        <f>'Input &amp; Process'!R42</f>
        <v>1.3938274559999997</v>
      </c>
      <c r="I150" s="84" t="s">
        <v>134</v>
      </c>
    </row>
    <row r="151" spans="1:9" ht="18.75" customHeight="1" x14ac:dyDescent="0.25">
      <c r="A151" s="22"/>
      <c r="B151" s="40" t="s">
        <v>109</v>
      </c>
      <c r="C151" s="22"/>
      <c r="D151" s="22"/>
      <c r="E151" s="22"/>
      <c r="F151" s="22"/>
      <c r="G151" s="77" t="s">
        <v>131</v>
      </c>
      <c r="H151" s="11">
        <f>'Input &amp; Process'!R43</f>
        <v>8</v>
      </c>
      <c r="I151" s="84" t="s">
        <v>135</v>
      </c>
    </row>
    <row r="152" spans="1:9" ht="18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</row>
    <row r="153" spans="1:9" ht="18.75" customHeight="1" x14ac:dyDescent="0.25">
      <c r="A153" s="22"/>
      <c r="B153" s="65" t="s">
        <v>148</v>
      </c>
      <c r="C153" s="22"/>
      <c r="D153" s="22"/>
      <c r="E153" s="22"/>
      <c r="F153" s="22"/>
      <c r="G153" s="22"/>
      <c r="H153" s="22"/>
      <c r="I153" s="22"/>
    </row>
    <row r="154" spans="1:9" ht="18.75" customHeight="1" x14ac:dyDescent="0.25">
      <c r="A154" s="22"/>
      <c r="B154" s="34" t="s">
        <v>149</v>
      </c>
      <c r="C154" s="22"/>
      <c r="D154" s="22"/>
      <c r="E154" s="22"/>
      <c r="F154" s="22"/>
      <c r="G154" s="22"/>
      <c r="H154" s="153">
        <f>'Input &amp; Process'!R46</f>
        <v>640000</v>
      </c>
      <c r="I154" s="154"/>
    </row>
    <row r="155" spans="1:9" ht="18.75" customHeight="1" x14ac:dyDescent="0.25">
      <c r="A155" s="22"/>
      <c r="B155" s="34" t="s">
        <v>150</v>
      </c>
      <c r="C155" s="22"/>
      <c r="D155" s="22"/>
      <c r="E155" s="22"/>
      <c r="F155" s="22"/>
      <c r="G155" s="22"/>
      <c r="H155" s="153">
        <f>'Input &amp; Process'!R47</f>
        <v>1170000</v>
      </c>
      <c r="I155" s="154"/>
    </row>
    <row r="156" spans="1:9" ht="18.75" customHeight="1" x14ac:dyDescent="0.25">
      <c r="A156" s="22"/>
      <c r="B156" s="34" t="s">
        <v>152</v>
      </c>
      <c r="C156" s="22"/>
      <c r="D156" s="22"/>
      <c r="E156" s="22"/>
      <c r="F156" s="22"/>
      <c r="G156" s="22"/>
      <c r="H156" s="153">
        <f>'Input &amp; Process'!R48</f>
        <v>70000</v>
      </c>
      <c r="I156" s="154"/>
    </row>
    <row r="157" spans="1:9" ht="18.75" customHeight="1" x14ac:dyDescent="0.25">
      <c r="A157" s="22"/>
      <c r="B157" s="34" t="s">
        <v>154</v>
      </c>
      <c r="C157" s="22"/>
      <c r="D157" s="22"/>
      <c r="E157" s="22"/>
      <c r="F157" s="22"/>
      <c r="G157" s="22"/>
      <c r="H157" s="153">
        <f>'Input &amp; Process'!R49</f>
        <v>110000</v>
      </c>
      <c r="I157" s="154"/>
    </row>
    <row r="158" spans="1:9" ht="18.75" customHeight="1" x14ac:dyDescent="0.25">
      <c r="A158" s="22"/>
      <c r="B158" s="34" t="s">
        <v>155</v>
      </c>
      <c r="C158" s="22"/>
      <c r="D158" s="22"/>
      <c r="E158" s="22"/>
      <c r="F158" s="22"/>
      <c r="G158" s="22"/>
      <c r="H158" s="153">
        <f>'Input &amp; Process'!R50</f>
        <v>120000</v>
      </c>
      <c r="I158" s="154"/>
    </row>
    <row r="159" spans="1:9" ht="18.75" customHeight="1" x14ac:dyDescent="0.25">
      <c r="A159" s="22"/>
      <c r="B159" s="34" t="s">
        <v>156</v>
      </c>
      <c r="C159" s="22"/>
      <c r="D159" s="22"/>
      <c r="E159" s="22"/>
      <c r="F159" s="22"/>
      <c r="G159" s="22"/>
      <c r="H159" s="153">
        <f>'Input &amp; Process'!R51</f>
        <v>270000</v>
      </c>
      <c r="I159" s="154"/>
    </row>
    <row r="160" spans="1:9" ht="18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</row>
    <row r="162" spans="1:9" ht="18.75" customHeight="1" x14ac:dyDescent="0.25">
      <c r="A162" s="103" t="s">
        <v>74</v>
      </c>
      <c r="B162" s="67" t="s">
        <v>57</v>
      </c>
      <c r="C162" s="68"/>
      <c r="D162" s="68"/>
      <c r="E162" s="68"/>
      <c r="F162" s="68"/>
      <c r="G162" s="69"/>
      <c r="H162" s="68"/>
      <c r="I162" s="102"/>
    </row>
    <row r="163" spans="1:9" ht="18.75" customHeight="1" x14ac:dyDescent="0.25">
      <c r="A163" s="104" t="s">
        <v>79</v>
      </c>
      <c r="B163" s="30" t="s">
        <v>66</v>
      </c>
      <c r="C163" s="31"/>
      <c r="D163" s="31"/>
      <c r="E163" s="31"/>
      <c r="F163" s="31"/>
      <c r="G163" s="32"/>
      <c r="H163" s="31"/>
      <c r="I163" s="31"/>
    </row>
    <row r="164" spans="1:9" ht="18.75" customHeight="1" x14ac:dyDescent="0.25">
      <c r="A164" s="38"/>
      <c r="B164" s="34" t="s">
        <v>60</v>
      </c>
      <c r="C164" s="22"/>
      <c r="D164" s="22"/>
      <c r="E164" s="22"/>
      <c r="F164" s="22"/>
      <c r="G164" s="35" t="s">
        <v>62</v>
      </c>
      <c r="H164" s="15">
        <f>'Input &amp; Process'!H114</f>
        <v>1</v>
      </c>
      <c r="I164" s="34" t="s">
        <v>75</v>
      </c>
    </row>
    <row r="165" spans="1:9" ht="18.75" customHeight="1" x14ac:dyDescent="0.25">
      <c r="A165" s="38"/>
      <c r="B165" s="34" t="s">
        <v>59</v>
      </c>
      <c r="C165" s="22"/>
      <c r="D165" s="22"/>
      <c r="E165" s="22"/>
      <c r="F165" s="22"/>
      <c r="G165" s="35" t="s">
        <v>76</v>
      </c>
      <c r="H165" s="13">
        <f>'Input &amp; Process'!H115</f>
        <v>0.7</v>
      </c>
      <c r="I165" s="34" t="s">
        <v>58</v>
      </c>
    </row>
    <row r="166" spans="1:9" ht="18.75" customHeight="1" x14ac:dyDescent="0.25">
      <c r="A166" s="38"/>
      <c r="B166" s="34" t="s">
        <v>64</v>
      </c>
      <c r="C166" s="22"/>
      <c r="D166" s="22"/>
      <c r="E166" s="22"/>
      <c r="F166" s="22"/>
      <c r="G166" s="35" t="s">
        <v>65</v>
      </c>
      <c r="H166" s="11">
        <f>'Input &amp; Process'!H116</f>
        <v>0.39343999999999996</v>
      </c>
      <c r="I166" s="34" t="s">
        <v>58</v>
      </c>
    </row>
    <row r="167" spans="1:9" ht="18.75" customHeight="1" x14ac:dyDescent="0.25">
      <c r="A167" s="38"/>
      <c r="B167" s="34" t="s">
        <v>103</v>
      </c>
      <c r="C167" s="22"/>
      <c r="D167" s="22"/>
      <c r="E167" s="22"/>
      <c r="F167" s="22"/>
      <c r="G167" s="35" t="s">
        <v>104</v>
      </c>
      <c r="H167" s="11">
        <f>'Input &amp; Process'!H117</f>
        <v>0.30656</v>
      </c>
      <c r="I167" s="34" t="s">
        <v>58</v>
      </c>
    </row>
    <row r="168" spans="1:9" ht="18.75" customHeight="1" x14ac:dyDescent="0.25">
      <c r="A168" s="38"/>
      <c r="B168" s="34" t="s">
        <v>60</v>
      </c>
      <c r="C168" s="22"/>
      <c r="D168" s="22"/>
      <c r="E168" s="22"/>
      <c r="F168" s="22"/>
      <c r="G168" s="35" t="s">
        <v>61</v>
      </c>
      <c r="H168" s="12">
        <f>'Input &amp; Process'!H118</f>
        <v>6.1311999999999998E-3</v>
      </c>
      <c r="I168" s="34" t="s">
        <v>63</v>
      </c>
    </row>
    <row r="169" spans="1:9" ht="18.75" customHeight="1" x14ac:dyDescent="0.25">
      <c r="A169" s="38"/>
      <c r="B169" s="34"/>
      <c r="C169" s="22"/>
      <c r="D169" s="22"/>
      <c r="E169" s="22"/>
      <c r="F169" s="22"/>
      <c r="G169" s="35"/>
      <c r="H169" s="22"/>
      <c r="I169" s="22"/>
    </row>
    <row r="170" spans="1:9" ht="18.75" customHeight="1" x14ac:dyDescent="0.25">
      <c r="A170" s="104" t="s">
        <v>97</v>
      </c>
      <c r="B170" s="30" t="s">
        <v>67</v>
      </c>
      <c r="C170" s="31"/>
      <c r="D170" s="31"/>
      <c r="E170" s="31"/>
      <c r="F170" s="31"/>
      <c r="G170" s="32"/>
      <c r="H170" s="31"/>
      <c r="I170" s="31"/>
    </row>
    <row r="171" spans="1:9" ht="18.75" customHeight="1" x14ac:dyDescent="0.25">
      <c r="A171" s="38"/>
      <c r="B171" s="34" t="s">
        <v>68</v>
      </c>
      <c r="C171" s="22"/>
      <c r="D171" s="22"/>
      <c r="E171" s="22"/>
      <c r="F171" s="22"/>
      <c r="G171" s="35" t="s">
        <v>11</v>
      </c>
      <c r="H171" s="5">
        <f>'Input &amp; Process'!H121</f>
        <v>1590</v>
      </c>
      <c r="I171" s="34" t="s">
        <v>14</v>
      </c>
    </row>
    <row r="172" spans="1:9" ht="18.75" customHeight="1" x14ac:dyDescent="0.25">
      <c r="A172" s="38"/>
      <c r="B172" s="34" t="s">
        <v>69</v>
      </c>
      <c r="C172" s="22"/>
      <c r="D172" s="22"/>
      <c r="E172" s="22"/>
      <c r="F172" s="22"/>
      <c r="G172" s="35" t="s">
        <v>12</v>
      </c>
      <c r="H172" s="5">
        <f>'Input &amp; Process'!H122</f>
        <v>1110</v>
      </c>
      <c r="I172" s="34" t="s">
        <v>14</v>
      </c>
    </row>
    <row r="173" spans="1:9" ht="18.75" customHeight="1" x14ac:dyDescent="0.25">
      <c r="A173" s="38"/>
      <c r="B173" s="34"/>
      <c r="C173" s="22"/>
      <c r="D173" s="22"/>
      <c r="E173" s="22"/>
      <c r="F173" s="22"/>
      <c r="G173" s="35"/>
      <c r="H173" s="23"/>
      <c r="I173" s="34"/>
    </row>
    <row r="174" spans="1:9" ht="18.75" customHeight="1" x14ac:dyDescent="0.25">
      <c r="A174" s="143"/>
      <c r="B174" s="95" t="s">
        <v>119</v>
      </c>
      <c r="C174" s="95"/>
      <c r="D174" s="95"/>
      <c r="E174" s="24" t="s">
        <v>17</v>
      </c>
      <c r="F174" s="24" t="s">
        <v>18</v>
      </c>
      <c r="G174" s="24" t="s">
        <v>19</v>
      </c>
      <c r="H174" s="24" t="s">
        <v>20</v>
      </c>
      <c r="I174" s="111"/>
    </row>
    <row r="175" spans="1:9" ht="18.75" customHeight="1" x14ac:dyDescent="0.25">
      <c r="A175" s="143"/>
      <c r="B175" s="48" t="s">
        <v>114</v>
      </c>
      <c r="C175" s="18"/>
      <c r="D175" s="18"/>
      <c r="E175" s="5">
        <f>'Input &amp; Process'!E125</f>
        <v>14960</v>
      </c>
      <c r="F175" s="5">
        <f>'Input &amp; Process'!F125</f>
        <v>15120</v>
      </c>
      <c r="G175" s="5">
        <f>'Input &amp; Process'!G125</f>
        <v>14960</v>
      </c>
      <c r="H175" s="5">
        <f>'Input &amp; Process'!H125</f>
        <v>12160</v>
      </c>
      <c r="I175" s="84" t="s">
        <v>29</v>
      </c>
    </row>
    <row r="176" spans="1:9" ht="18.75" customHeight="1" x14ac:dyDescent="0.25">
      <c r="A176" s="143"/>
      <c r="B176" s="48" t="s">
        <v>115</v>
      </c>
      <c r="C176" s="18"/>
      <c r="D176" s="18"/>
      <c r="E176" s="5">
        <f>'Input &amp; Process'!E126</f>
        <v>496</v>
      </c>
      <c r="F176" s="5">
        <f>'Input &amp; Process'!F126</f>
        <v>496</v>
      </c>
      <c r="G176" s="5">
        <f>'Input &amp; Process'!G126</f>
        <v>496</v>
      </c>
      <c r="H176" s="5">
        <f>'Input &amp; Process'!H126</f>
        <v>456</v>
      </c>
      <c r="I176" s="84" t="s">
        <v>14</v>
      </c>
    </row>
    <row r="177" spans="1:9" ht="18.75" customHeight="1" x14ac:dyDescent="0.25">
      <c r="A177" s="143"/>
      <c r="B177" s="48" t="s">
        <v>116</v>
      </c>
      <c r="C177" s="18"/>
      <c r="D177" s="18"/>
      <c r="E177" s="15">
        <f>'Input &amp; Process'!E127</f>
        <v>642</v>
      </c>
      <c r="F177" s="15">
        <f>'Input &amp; Process'!F127</f>
        <v>468</v>
      </c>
      <c r="G177" s="15">
        <f>'Input &amp; Process'!G127</f>
        <v>1374</v>
      </c>
      <c r="H177" s="5">
        <f>'Input &amp; Process'!H127</f>
        <v>1374</v>
      </c>
      <c r="I177" s="84" t="s">
        <v>14</v>
      </c>
    </row>
    <row r="178" spans="1:9" ht="18.75" customHeight="1" x14ac:dyDescent="0.25">
      <c r="A178" s="143"/>
      <c r="B178" s="48" t="s">
        <v>117</v>
      </c>
      <c r="C178" s="18"/>
      <c r="D178" s="25"/>
      <c r="E178" s="12">
        <f>'Input &amp; Process'!E128</f>
        <v>9.6043199999999995E-3</v>
      </c>
      <c r="F178" s="12">
        <f>'Input &amp; Process'!F128</f>
        <v>7.0761599999999997E-3</v>
      </c>
      <c r="G178" s="12">
        <f>'Input &amp; Process'!G128</f>
        <v>2.055504E-2</v>
      </c>
      <c r="H178" s="12">
        <f>'Input &amp; Process'!H128</f>
        <v>1.6707840000000002E-2</v>
      </c>
      <c r="I178" s="34" t="s">
        <v>63</v>
      </c>
    </row>
    <row r="179" spans="1:9" ht="18.75" customHeight="1" x14ac:dyDescent="0.25">
      <c r="A179" s="143"/>
      <c r="B179" s="48" t="s">
        <v>118</v>
      </c>
      <c r="C179" s="18"/>
      <c r="D179" s="25"/>
      <c r="E179" s="12">
        <f>'Input &amp; Process'!E129</f>
        <v>0.31843199999999999</v>
      </c>
      <c r="F179" s="12">
        <f>'Input &amp; Process'!F129</f>
        <v>0.232128</v>
      </c>
      <c r="G179" s="12">
        <f>'Input &amp; Process'!G129</f>
        <v>0.681504</v>
      </c>
      <c r="H179" s="12">
        <f>'Input &amp; Process'!H129</f>
        <v>0.62654399999999999</v>
      </c>
      <c r="I179" s="34" t="s">
        <v>58</v>
      </c>
    </row>
    <row r="180" spans="1:9" ht="18.75" customHeight="1" x14ac:dyDescent="0.25">
      <c r="A180" s="143"/>
      <c r="B180" s="126"/>
      <c r="C180" s="22"/>
      <c r="D180" s="127"/>
      <c r="E180" s="128"/>
      <c r="F180" s="128"/>
      <c r="G180" s="128"/>
      <c r="H180" s="129"/>
      <c r="I180" s="34"/>
    </row>
    <row r="181" spans="1:9" ht="18.75" customHeight="1" x14ac:dyDescent="0.25">
      <c r="A181" s="143"/>
      <c r="B181" s="95" t="s">
        <v>119</v>
      </c>
      <c r="C181" s="95"/>
      <c r="D181" s="95"/>
      <c r="E181" s="24" t="s">
        <v>21</v>
      </c>
      <c r="F181" s="24" t="s">
        <v>183</v>
      </c>
      <c r="G181" s="24" t="s">
        <v>184</v>
      </c>
      <c r="H181" s="12"/>
      <c r="I181" s="34"/>
    </row>
    <row r="182" spans="1:9" ht="18.75" customHeight="1" x14ac:dyDescent="0.25">
      <c r="A182" s="143"/>
      <c r="B182" s="48" t="s">
        <v>114</v>
      </c>
      <c r="C182" s="18"/>
      <c r="D182" s="18"/>
      <c r="E182" s="5">
        <f>'Input &amp; Process'!E132</f>
        <v>8400</v>
      </c>
      <c r="F182" s="5">
        <f>'Input &amp; Process'!F132</f>
        <v>11200</v>
      </c>
      <c r="G182" s="5">
        <f>'Input &amp; Process'!G132</f>
        <v>15120</v>
      </c>
      <c r="H182" s="12"/>
      <c r="I182" s="84" t="s">
        <v>29</v>
      </c>
    </row>
    <row r="183" spans="1:9" ht="18.75" customHeight="1" x14ac:dyDescent="0.25">
      <c r="A183" s="143"/>
      <c r="B183" s="48" t="s">
        <v>115</v>
      </c>
      <c r="C183" s="18"/>
      <c r="D183" s="18"/>
      <c r="E183" s="5">
        <f>'Input &amp; Process'!E133</f>
        <v>400</v>
      </c>
      <c r="F183" s="5">
        <f>'Input &amp; Process'!F133</f>
        <v>440</v>
      </c>
      <c r="G183" s="5">
        <f>'Input &amp; Process'!G133</f>
        <v>496</v>
      </c>
      <c r="H183" s="12"/>
      <c r="I183" s="84" t="s">
        <v>14</v>
      </c>
    </row>
    <row r="184" spans="1:9" ht="18.75" customHeight="1" x14ac:dyDescent="0.25">
      <c r="A184" s="143"/>
      <c r="B184" s="48" t="s">
        <v>116</v>
      </c>
      <c r="C184" s="18"/>
      <c r="D184" s="18"/>
      <c r="E184" s="15">
        <f>'Input &amp; Process'!E134</f>
        <v>300</v>
      </c>
      <c r="F184" s="5">
        <f>'Input &amp; Process'!F134</f>
        <v>1374</v>
      </c>
      <c r="G184" s="5">
        <f>'Input &amp; Process'!G134</f>
        <v>1110</v>
      </c>
      <c r="H184" s="12"/>
      <c r="I184" s="84" t="s">
        <v>14</v>
      </c>
    </row>
    <row r="185" spans="1:9" ht="18.75" customHeight="1" x14ac:dyDescent="0.25">
      <c r="A185" s="143"/>
      <c r="B185" s="48" t="s">
        <v>117</v>
      </c>
      <c r="C185" s="18"/>
      <c r="D185" s="25"/>
      <c r="E185" s="12">
        <f>'Input &amp; Process'!E135</f>
        <v>2.5200000000000001E-3</v>
      </c>
      <c r="F185" s="12">
        <f>'Input &amp; Process'!F135</f>
        <v>1.5388799999999999E-2</v>
      </c>
      <c r="G185" s="12">
        <f>'Input &amp; Process'!G135</f>
        <v>1.6783200000000002E-2</v>
      </c>
      <c r="H185" s="12"/>
      <c r="I185" s="34" t="s">
        <v>63</v>
      </c>
    </row>
    <row r="186" spans="1:9" ht="18.75" customHeight="1" x14ac:dyDescent="0.25">
      <c r="A186" s="143"/>
      <c r="B186" s="48" t="s">
        <v>118</v>
      </c>
      <c r="C186" s="18"/>
      <c r="D186" s="25"/>
      <c r="E186" s="12">
        <f>'Input &amp; Process'!E136</f>
        <v>0.12</v>
      </c>
      <c r="F186" s="12">
        <f>'Input &amp; Process'!F136</f>
        <v>0.60455999999999999</v>
      </c>
      <c r="G186" s="12">
        <f>'Input &amp; Process'!G136</f>
        <v>0.55056000000000005</v>
      </c>
      <c r="H186" s="12"/>
      <c r="I186" s="34" t="s">
        <v>58</v>
      </c>
    </row>
    <row r="187" spans="1:9" ht="18.75" customHeight="1" x14ac:dyDescent="0.25">
      <c r="A187" s="38"/>
      <c r="B187" s="34" t="s">
        <v>70</v>
      </c>
      <c r="C187" s="22"/>
      <c r="D187" s="22"/>
      <c r="E187" s="22"/>
      <c r="F187" s="22"/>
      <c r="G187" s="35" t="s">
        <v>186</v>
      </c>
      <c r="H187" s="14">
        <f>'Input &amp; Process'!H137</f>
        <v>8.8635359999999996E-2</v>
      </c>
      <c r="I187" s="34" t="s">
        <v>63</v>
      </c>
    </row>
    <row r="188" spans="1:9" ht="18.75" customHeight="1" x14ac:dyDescent="0.25">
      <c r="A188" s="38"/>
      <c r="B188" s="34" t="s">
        <v>120</v>
      </c>
      <c r="C188" s="22"/>
      <c r="D188" s="22"/>
      <c r="E188" s="22"/>
      <c r="F188" s="22"/>
      <c r="G188" s="35" t="s">
        <v>187</v>
      </c>
      <c r="H188" s="14">
        <f>'Input &amp; Process'!H138</f>
        <v>3.1337279999999996</v>
      </c>
      <c r="I188" s="34" t="s">
        <v>58</v>
      </c>
    </row>
    <row r="189" spans="1:9" ht="18.75" customHeight="1" x14ac:dyDescent="0.25">
      <c r="A189" s="38"/>
      <c r="B189" s="34" t="s">
        <v>64</v>
      </c>
      <c r="C189" s="22"/>
      <c r="D189" s="22"/>
      <c r="E189" s="22"/>
      <c r="F189" s="22"/>
      <c r="G189" s="35" t="s">
        <v>65</v>
      </c>
      <c r="H189" s="11">
        <f>'Input &amp; Process'!H139</f>
        <v>3.1337279999999996</v>
      </c>
      <c r="I189" s="34" t="s">
        <v>58</v>
      </c>
    </row>
    <row r="190" spans="1:9" ht="18.75" customHeight="1" x14ac:dyDescent="0.25">
      <c r="A190" s="38"/>
      <c r="B190" s="34"/>
      <c r="C190" s="22"/>
      <c r="D190" s="22"/>
      <c r="E190" s="22"/>
      <c r="F190" s="22"/>
      <c r="G190" s="35"/>
      <c r="H190" s="22"/>
      <c r="I190" s="22"/>
    </row>
    <row r="191" spans="1:9" ht="18.75" customHeight="1" x14ac:dyDescent="0.25">
      <c r="A191" s="38"/>
      <c r="B191" s="34"/>
      <c r="C191" s="22"/>
      <c r="D191" s="22"/>
      <c r="E191" s="22"/>
      <c r="F191" s="22"/>
      <c r="G191" s="35"/>
      <c r="H191" s="22"/>
      <c r="I191" s="22"/>
    </row>
    <row r="192" spans="1:9" ht="18.75" customHeight="1" x14ac:dyDescent="0.25">
      <c r="A192" s="103" t="s">
        <v>136</v>
      </c>
      <c r="B192" s="67" t="s">
        <v>81</v>
      </c>
      <c r="C192" s="68"/>
      <c r="D192" s="68"/>
      <c r="E192" s="68"/>
      <c r="F192" s="68"/>
      <c r="G192" s="69"/>
      <c r="H192" s="68"/>
      <c r="I192" s="102"/>
    </row>
    <row r="193" spans="1:9" ht="18.75" customHeight="1" x14ac:dyDescent="0.25">
      <c r="A193" s="104" t="s">
        <v>137</v>
      </c>
      <c r="B193" s="30" t="s">
        <v>80</v>
      </c>
      <c r="C193" s="31"/>
      <c r="D193" s="31"/>
      <c r="E193" s="31"/>
      <c r="F193" s="31"/>
      <c r="G193" s="32"/>
      <c r="H193" s="31"/>
      <c r="I193" s="31"/>
    </row>
    <row r="194" spans="1:9" ht="18.75" customHeight="1" x14ac:dyDescent="0.25">
      <c r="A194" s="113"/>
      <c r="B194" s="159" t="s">
        <v>82</v>
      </c>
      <c r="C194" s="159"/>
      <c r="D194" s="78" t="s">
        <v>86</v>
      </c>
      <c r="E194" s="159" t="s">
        <v>83</v>
      </c>
      <c r="F194" s="159"/>
      <c r="G194" s="159" t="s">
        <v>84</v>
      </c>
      <c r="H194" s="159"/>
      <c r="I194" s="112"/>
    </row>
    <row r="195" spans="1:9" ht="18.75" customHeight="1" x14ac:dyDescent="0.25">
      <c r="A195" s="38"/>
      <c r="B195" s="114" t="s">
        <v>85</v>
      </c>
      <c r="C195" s="17"/>
      <c r="D195" s="17"/>
      <c r="E195" s="158"/>
      <c r="F195" s="158"/>
      <c r="G195" s="158"/>
      <c r="H195" s="158"/>
      <c r="I195" s="22"/>
    </row>
    <row r="196" spans="1:9" ht="18.75" customHeight="1" x14ac:dyDescent="0.25">
      <c r="A196" s="38"/>
      <c r="B196" s="172" t="s">
        <v>93</v>
      </c>
      <c r="C196" s="166"/>
      <c r="D196" s="11">
        <f>'Input &amp; Process'!D145</f>
        <v>0.8</v>
      </c>
      <c r="E196" s="157">
        <f>'Input &amp; Process'!E145</f>
        <v>95000</v>
      </c>
      <c r="F196" s="158">
        <f>'Input &amp; Process'!F145</f>
        <v>0</v>
      </c>
      <c r="G196" s="160">
        <f>'Input &amp; Process'!G145</f>
        <v>76000</v>
      </c>
      <c r="H196" s="160">
        <f>'Input &amp; Process'!H145</f>
        <v>0</v>
      </c>
      <c r="I196" s="22"/>
    </row>
    <row r="197" spans="1:9" ht="18.75" customHeight="1" x14ac:dyDescent="0.25">
      <c r="A197" s="38"/>
      <c r="B197" s="172" t="s">
        <v>94</v>
      </c>
      <c r="C197" s="166"/>
      <c r="D197" s="11">
        <f>'Input &amp; Process'!D146</f>
        <v>2.4</v>
      </c>
      <c r="E197" s="157">
        <f>'Input &amp; Process'!E146</f>
        <v>110000</v>
      </c>
      <c r="F197" s="158">
        <f>'Input &amp; Process'!F146</f>
        <v>0</v>
      </c>
      <c r="G197" s="160">
        <f>'Input &amp; Process'!G146</f>
        <v>264000</v>
      </c>
      <c r="H197" s="160">
        <f>'Input &amp; Process'!H146</f>
        <v>0</v>
      </c>
      <c r="I197" s="22"/>
    </row>
    <row r="198" spans="1:9" ht="18.75" customHeight="1" x14ac:dyDescent="0.25">
      <c r="A198" s="38"/>
      <c r="B198" s="172" t="s">
        <v>95</v>
      </c>
      <c r="C198" s="166"/>
      <c r="D198" s="11">
        <f>'Input &amp; Process'!D147</f>
        <v>0.24</v>
      </c>
      <c r="E198" s="157">
        <f>'Input &amp; Process'!E147</f>
        <v>115000</v>
      </c>
      <c r="F198" s="158">
        <f>'Input &amp; Process'!F147</f>
        <v>0</v>
      </c>
      <c r="G198" s="160">
        <f>'Input &amp; Process'!G147</f>
        <v>27600</v>
      </c>
      <c r="H198" s="160">
        <f>'Input &amp; Process'!H147</f>
        <v>0</v>
      </c>
      <c r="I198" s="22"/>
    </row>
    <row r="199" spans="1:9" ht="18.75" customHeight="1" x14ac:dyDescent="0.25">
      <c r="A199" s="38"/>
      <c r="B199" s="172" t="s">
        <v>96</v>
      </c>
      <c r="C199" s="166"/>
      <c r="D199" s="11">
        <f>'Input &amp; Process'!D148</f>
        <v>7.4999999999999997E-2</v>
      </c>
      <c r="E199" s="157">
        <f>'Input &amp; Process'!E148</f>
        <v>140000</v>
      </c>
      <c r="F199" s="158">
        <f>'Input &amp; Process'!F148</f>
        <v>0</v>
      </c>
      <c r="G199" s="160">
        <f>'Input &amp; Process'!G148</f>
        <v>10500</v>
      </c>
      <c r="H199" s="160">
        <f>'Input &amp; Process'!H148</f>
        <v>0</v>
      </c>
      <c r="I199" s="22"/>
    </row>
    <row r="200" spans="1:9" ht="18.75" customHeight="1" x14ac:dyDescent="0.25">
      <c r="A200" s="38"/>
      <c r="B200" s="163" t="s">
        <v>87</v>
      </c>
      <c r="C200" s="163"/>
      <c r="D200" s="163"/>
      <c r="E200" s="163"/>
      <c r="F200" s="163"/>
      <c r="G200" s="164">
        <f>'Input &amp; Process'!G149</f>
        <v>378100</v>
      </c>
      <c r="H200" s="164">
        <f>'Input &amp; Process'!H149</f>
        <v>0</v>
      </c>
      <c r="I200" s="22"/>
    </row>
    <row r="201" spans="1:9" ht="18.75" customHeight="1" x14ac:dyDescent="0.25">
      <c r="A201" s="38"/>
      <c r="B201" s="101"/>
      <c r="C201" s="18"/>
      <c r="D201" s="18"/>
      <c r="E201" s="18"/>
      <c r="F201" s="18"/>
      <c r="G201" s="19"/>
      <c r="H201" s="20"/>
      <c r="I201" s="22"/>
    </row>
    <row r="202" spans="1:9" ht="18.75" customHeight="1" x14ac:dyDescent="0.25">
      <c r="A202" s="38"/>
      <c r="B202" s="114" t="s">
        <v>88</v>
      </c>
      <c r="C202" s="17"/>
      <c r="D202" s="17"/>
      <c r="E202" s="158"/>
      <c r="F202" s="158"/>
      <c r="G202" s="160"/>
      <c r="H202" s="160"/>
      <c r="I202" s="22"/>
    </row>
    <row r="203" spans="1:9" ht="18.75" customHeight="1" x14ac:dyDescent="0.25">
      <c r="A203" s="38"/>
      <c r="B203" s="172" t="s">
        <v>90</v>
      </c>
      <c r="C203" s="166"/>
      <c r="D203" s="11">
        <f>'Input &amp; Process'!D152</f>
        <v>0.03</v>
      </c>
      <c r="E203" s="157">
        <f>'Input &amp; Process'!E152</f>
        <v>7000000</v>
      </c>
      <c r="F203" s="158">
        <f>'Input &amp; Process'!F152</f>
        <v>0</v>
      </c>
      <c r="G203" s="160">
        <f>'Input &amp; Process'!G152</f>
        <v>210000</v>
      </c>
      <c r="H203" s="160">
        <f>'Input &amp; Process'!H152</f>
        <v>0</v>
      </c>
      <c r="I203" s="22"/>
    </row>
    <row r="204" spans="1:9" ht="18.75" customHeight="1" x14ac:dyDescent="0.25">
      <c r="A204" s="38"/>
      <c r="B204" s="172" t="s">
        <v>91</v>
      </c>
      <c r="C204" s="166"/>
      <c r="D204" s="11">
        <f>'Input &amp; Process'!D153</f>
        <v>1</v>
      </c>
      <c r="E204" s="157">
        <f>'Input &amp; Process'!E153</f>
        <v>165000</v>
      </c>
      <c r="F204" s="158">
        <f>'Input &amp; Process'!F153</f>
        <v>0</v>
      </c>
      <c r="G204" s="160">
        <f>'Input &amp; Process'!G153</f>
        <v>165000</v>
      </c>
      <c r="H204" s="160">
        <f>'Input &amp; Process'!H153</f>
        <v>0</v>
      </c>
      <c r="I204" s="22"/>
    </row>
    <row r="205" spans="1:9" ht="18.75" customHeight="1" x14ac:dyDescent="0.25">
      <c r="A205" s="38"/>
      <c r="B205" s="172" t="s">
        <v>89</v>
      </c>
      <c r="C205" s="166"/>
      <c r="D205" s="11">
        <f>'Input &amp; Process'!D154</f>
        <v>0.3</v>
      </c>
      <c r="E205" s="157">
        <f>'Input &amp; Process'!E154</f>
        <v>15000</v>
      </c>
      <c r="F205" s="158">
        <f>'Input &amp; Process'!F154</f>
        <v>0</v>
      </c>
      <c r="G205" s="160">
        <f>'Input &amp; Process'!G154</f>
        <v>4500</v>
      </c>
      <c r="H205" s="160">
        <f>'Input &amp; Process'!H154</f>
        <v>0</v>
      </c>
      <c r="I205" s="22"/>
    </row>
    <row r="206" spans="1:9" ht="18.75" customHeight="1" x14ac:dyDescent="0.25">
      <c r="A206" s="38"/>
      <c r="B206" s="172"/>
      <c r="C206" s="166"/>
      <c r="D206" s="11"/>
      <c r="E206" s="157"/>
      <c r="F206" s="158"/>
      <c r="G206" s="160"/>
      <c r="H206" s="160"/>
      <c r="I206" s="22"/>
    </row>
    <row r="207" spans="1:9" ht="18.75" customHeight="1" x14ac:dyDescent="0.25">
      <c r="A207" s="38"/>
      <c r="B207" s="163" t="s">
        <v>201</v>
      </c>
      <c r="C207" s="163"/>
      <c r="D207" s="163"/>
      <c r="E207" s="163"/>
      <c r="F207" s="163"/>
      <c r="G207" s="164">
        <f>'Input &amp; Process'!G156</f>
        <v>379500</v>
      </c>
      <c r="H207" s="164">
        <f>'Input &amp; Process'!H156</f>
        <v>0</v>
      </c>
      <c r="I207" s="22"/>
    </row>
    <row r="208" spans="1:9" ht="18.75" customHeight="1" x14ac:dyDescent="0.25">
      <c r="A208" s="38"/>
      <c r="B208" s="144"/>
      <c r="C208" s="18"/>
      <c r="D208" s="18"/>
      <c r="E208" s="18"/>
      <c r="F208" s="18"/>
      <c r="G208" s="19"/>
      <c r="H208" s="20"/>
      <c r="I208" s="22"/>
    </row>
    <row r="209" spans="1:9" ht="37.5" customHeight="1" x14ac:dyDescent="0.25">
      <c r="A209" s="38"/>
      <c r="B209" s="170" t="s">
        <v>92</v>
      </c>
      <c r="C209" s="170"/>
      <c r="D209" s="170"/>
      <c r="E209" s="170"/>
      <c r="F209" s="170"/>
      <c r="G209" s="168">
        <f>'Input &amp; Process'!G158</f>
        <v>904006.20000000007</v>
      </c>
      <c r="H209" s="168">
        <f>'Input &amp; Process'!H158</f>
        <v>0</v>
      </c>
      <c r="I209" s="22"/>
    </row>
    <row r="210" spans="1:9" ht="18.75" customHeight="1" x14ac:dyDescent="0.25">
      <c r="A210" s="38"/>
      <c r="B210" s="171" t="s">
        <v>202</v>
      </c>
      <c r="C210" s="171"/>
      <c r="D210" s="171"/>
      <c r="E210" s="171"/>
      <c r="F210" s="171"/>
      <c r="G210" s="169">
        <f>'Input &amp; Process'!G159</f>
        <v>640000</v>
      </c>
      <c r="H210" s="169">
        <f>'Input &amp; Process'!H159</f>
        <v>0</v>
      </c>
      <c r="I210" s="22"/>
    </row>
    <row r="211" spans="1:9" ht="18.75" customHeight="1" x14ac:dyDescent="0.25">
      <c r="A211" s="38"/>
      <c r="B211" s="34"/>
      <c r="C211" s="22"/>
      <c r="D211" s="22"/>
      <c r="E211" s="22"/>
      <c r="F211" s="22"/>
      <c r="G211" s="35"/>
      <c r="H211" s="22"/>
      <c r="I211" s="22"/>
    </row>
    <row r="212" spans="1:9" ht="18.75" customHeight="1" x14ac:dyDescent="0.25">
      <c r="A212" s="38"/>
      <c r="B212" s="34"/>
      <c r="C212" s="22"/>
      <c r="D212" s="22"/>
      <c r="E212" s="22"/>
      <c r="F212" s="22"/>
      <c r="G212" s="35"/>
      <c r="H212" s="22"/>
      <c r="I212" s="22"/>
    </row>
    <row r="213" spans="1:9" ht="18.75" customHeight="1" x14ac:dyDescent="0.25">
      <c r="A213" s="38"/>
      <c r="B213" s="34"/>
      <c r="C213" s="22"/>
      <c r="D213" s="22"/>
      <c r="E213" s="22"/>
      <c r="F213" s="22"/>
      <c r="G213" s="35"/>
      <c r="H213" s="22"/>
      <c r="I213" s="22"/>
    </row>
    <row r="214" spans="1:9" ht="18.75" customHeight="1" x14ac:dyDescent="0.25">
      <c r="A214" s="38"/>
      <c r="B214" s="34"/>
      <c r="C214" s="22"/>
      <c r="D214" s="22"/>
      <c r="E214" s="22"/>
      <c r="F214" s="22"/>
      <c r="G214" s="35"/>
      <c r="H214" s="22"/>
      <c r="I214" s="22"/>
    </row>
    <row r="215" spans="1:9" ht="18.75" customHeight="1" x14ac:dyDescent="0.25">
      <c r="A215" s="38"/>
      <c r="B215" s="34"/>
      <c r="C215" s="22"/>
      <c r="D215" s="22"/>
      <c r="E215" s="22"/>
      <c r="F215" s="22"/>
      <c r="G215" s="35"/>
      <c r="H215" s="22"/>
      <c r="I215" s="22"/>
    </row>
    <row r="216" spans="1:9" ht="18.75" customHeight="1" x14ac:dyDescent="0.25">
      <c r="A216" s="38"/>
      <c r="B216" s="34"/>
      <c r="C216" s="22"/>
      <c r="D216" s="22"/>
      <c r="E216" s="22"/>
      <c r="F216" s="22"/>
      <c r="G216" s="35"/>
      <c r="H216" s="22"/>
      <c r="I216" s="22"/>
    </row>
    <row r="217" spans="1:9" ht="18.75" customHeight="1" x14ac:dyDescent="0.25">
      <c r="A217" s="38"/>
      <c r="B217" s="34"/>
      <c r="C217" s="22"/>
      <c r="D217" s="22"/>
      <c r="E217" s="22"/>
      <c r="F217" s="22"/>
      <c r="G217" s="35"/>
      <c r="H217" s="22"/>
      <c r="I217" s="22"/>
    </row>
    <row r="218" spans="1:9" ht="18.75" customHeight="1" x14ac:dyDescent="0.25">
      <c r="A218" s="38"/>
      <c r="B218" s="34"/>
      <c r="C218" s="22"/>
      <c r="D218" s="22"/>
      <c r="E218" s="22"/>
      <c r="F218" s="22"/>
      <c r="G218" s="35"/>
      <c r="H218" s="22"/>
      <c r="I218" s="22"/>
    </row>
    <row r="219" spans="1:9" ht="18.75" customHeight="1" x14ac:dyDescent="0.25">
      <c r="A219" s="38"/>
      <c r="B219" s="34"/>
      <c r="C219" s="22"/>
      <c r="D219" s="22"/>
      <c r="E219" s="22"/>
      <c r="F219" s="22"/>
      <c r="G219" s="35"/>
      <c r="H219" s="22"/>
      <c r="I219" s="22"/>
    </row>
    <row r="220" spans="1:9" ht="18.75" customHeight="1" x14ac:dyDescent="0.25">
      <c r="A220" s="104" t="s">
        <v>138</v>
      </c>
      <c r="B220" s="30" t="s">
        <v>98</v>
      </c>
      <c r="C220" s="31"/>
      <c r="D220" s="31"/>
      <c r="E220" s="31"/>
      <c r="F220" s="31"/>
      <c r="G220" s="32"/>
      <c r="H220" s="31"/>
      <c r="I220" s="31"/>
    </row>
    <row r="221" spans="1:9" ht="18.75" customHeight="1" x14ac:dyDescent="0.25">
      <c r="A221" s="113"/>
      <c r="B221" s="159" t="s">
        <v>82</v>
      </c>
      <c r="C221" s="159"/>
      <c r="D221" s="78" t="s">
        <v>86</v>
      </c>
      <c r="E221" s="159" t="s">
        <v>83</v>
      </c>
      <c r="F221" s="159"/>
      <c r="G221" s="159" t="s">
        <v>84</v>
      </c>
      <c r="H221" s="159"/>
      <c r="I221" s="112"/>
    </row>
    <row r="222" spans="1:9" ht="18.75" customHeight="1" x14ac:dyDescent="0.25">
      <c r="A222" s="38"/>
      <c r="B222" s="114" t="s">
        <v>85</v>
      </c>
      <c r="C222" s="17"/>
      <c r="D222" s="17"/>
      <c r="E222" s="158"/>
      <c r="F222" s="158"/>
      <c r="G222" s="158"/>
      <c r="H222" s="158"/>
      <c r="I222" s="22"/>
    </row>
    <row r="223" spans="1:9" ht="18.75" customHeight="1" x14ac:dyDescent="0.25">
      <c r="A223" s="38"/>
      <c r="B223" s="172" t="s">
        <v>93</v>
      </c>
      <c r="C223" s="166"/>
      <c r="D223" s="11">
        <f>'Input &amp; Process'!D164</f>
        <v>7</v>
      </c>
      <c r="E223" s="157">
        <f>'Input &amp; Process'!E164</f>
        <v>95000</v>
      </c>
      <c r="F223" s="158">
        <f>'Input &amp; Process'!F164</f>
        <v>0</v>
      </c>
      <c r="G223" s="160">
        <f>'Input &amp; Process'!G164</f>
        <v>665000</v>
      </c>
      <c r="H223" s="160">
        <f>'Input &amp; Process'!H164</f>
        <v>0</v>
      </c>
      <c r="I223" s="22"/>
    </row>
    <row r="224" spans="1:9" ht="18.75" customHeight="1" x14ac:dyDescent="0.25">
      <c r="A224" s="38"/>
      <c r="B224" s="172" t="s">
        <v>94</v>
      </c>
      <c r="C224" s="166"/>
      <c r="D224" s="11">
        <f>'Input &amp; Process'!D165</f>
        <v>21</v>
      </c>
      <c r="E224" s="157">
        <f>'Input &amp; Process'!E165</f>
        <v>110000</v>
      </c>
      <c r="F224" s="158">
        <f>'Input &amp; Process'!F165</f>
        <v>0</v>
      </c>
      <c r="G224" s="160">
        <f>'Input &amp; Process'!G165</f>
        <v>2310000</v>
      </c>
      <c r="H224" s="160">
        <f>'Input &amp; Process'!H165</f>
        <v>0</v>
      </c>
      <c r="I224" s="22"/>
    </row>
    <row r="225" spans="1:9" ht="18.75" customHeight="1" x14ac:dyDescent="0.25">
      <c r="A225" s="38"/>
      <c r="B225" s="172" t="s">
        <v>95</v>
      </c>
      <c r="C225" s="166"/>
      <c r="D225" s="11">
        <f>'Input &amp; Process'!D166</f>
        <v>2.1</v>
      </c>
      <c r="E225" s="157">
        <f>'Input &amp; Process'!E166</f>
        <v>115000</v>
      </c>
      <c r="F225" s="158">
        <f>'Input &amp; Process'!F166</f>
        <v>0</v>
      </c>
      <c r="G225" s="160">
        <f>'Input &amp; Process'!G166</f>
        <v>241500</v>
      </c>
      <c r="H225" s="160">
        <f>'Input &amp; Process'!H166</f>
        <v>0</v>
      </c>
      <c r="I225" s="22"/>
    </row>
    <row r="226" spans="1:9" ht="18.75" customHeight="1" x14ac:dyDescent="0.25">
      <c r="A226" s="38"/>
      <c r="B226" s="172" t="s">
        <v>96</v>
      </c>
      <c r="C226" s="166"/>
      <c r="D226" s="11">
        <f>'Input &amp; Process'!D167</f>
        <v>0.35</v>
      </c>
      <c r="E226" s="157">
        <f>'Input &amp; Process'!E167</f>
        <v>140000</v>
      </c>
      <c r="F226" s="158">
        <f>'Input &amp; Process'!F167</f>
        <v>0</v>
      </c>
      <c r="G226" s="160">
        <f>'Input &amp; Process'!G167</f>
        <v>49000</v>
      </c>
      <c r="H226" s="160">
        <f>'Input &amp; Process'!H167</f>
        <v>0</v>
      </c>
      <c r="I226" s="22"/>
    </row>
    <row r="227" spans="1:9" ht="18.75" customHeight="1" x14ac:dyDescent="0.25">
      <c r="A227" s="38"/>
      <c r="B227" s="163" t="s">
        <v>87</v>
      </c>
      <c r="C227" s="163"/>
      <c r="D227" s="163"/>
      <c r="E227" s="163"/>
      <c r="F227" s="163"/>
      <c r="G227" s="164">
        <f>'Input &amp; Process'!G168</f>
        <v>3265500</v>
      </c>
      <c r="H227" s="164">
        <f>'Input &amp; Process'!H168</f>
        <v>0</v>
      </c>
      <c r="I227" s="22"/>
    </row>
    <row r="228" spans="1:9" ht="18.75" customHeight="1" x14ac:dyDescent="0.25">
      <c r="A228" s="38"/>
      <c r="B228" s="101"/>
      <c r="C228" s="18"/>
      <c r="D228" s="18"/>
      <c r="E228" s="18"/>
      <c r="F228" s="18"/>
      <c r="G228" s="19"/>
      <c r="H228" s="20"/>
      <c r="I228" s="22"/>
    </row>
    <row r="229" spans="1:9" ht="18.75" customHeight="1" x14ac:dyDescent="0.25">
      <c r="A229" s="38"/>
      <c r="B229" s="114" t="s">
        <v>88</v>
      </c>
      <c r="C229" s="17"/>
      <c r="D229" s="17"/>
      <c r="E229" s="158"/>
      <c r="F229" s="158"/>
      <c r="G229" s="160"/>
      <c r="H229" s="160"/>
      <c r="I229" s="22"/>
    </row>
    <row r="230" spans="1:9" ht="18.75" customHeight="1" x14ac:dyDescent="0.25">
      <c r="A230" s="38"/>
      <c r="B230" s="172" t="s">
        <v>99</v>
      </c>
      <c r="C230" s="166"/>
      <c r="D230" s="11">
        <f>'Input &amp; Process'!D171</f>
        <v>1.1000000000000001</v>
      </c>
      <c r="E230" s="157">
        <f>'Input &amp; Process'!E171</f>
        <v>7000000</v>
      </c>
      <c r="F230" s="158">
        <f>'Input &amp; Process'!F171</f>
        <v>0</v>
      </c>
      <c r="G230" s="160">
        <f>'Input &amp; Process'!G171</f>
        <v>7700000.0000000009</v>
      </c>
      <c r="H230" s="160">
        <f>'Input &amp; Process'!H171</f>
        <v>0</v>
      </c>
      <c r="I230" s="22"/>
    </row>
    <row r="231" spans="1:9" ht="18.75" customHeight="1" x14ac:dyDescent="0.25">
      <c r="A231" s="38"/>
      <c r="B231" s="172" t="s">
        <v>100</v>
      </c>
      <c r="C231" s="166"/>
      <c r="D231" s="11">
        <f>'Input &amp; Process'!D172</f>
        <v>1.25</v>
      </c>
      <c r="E231" s="157">
        <f>'Input &amp; Process'!E172</f>
        <v>25000</v>
      </c>
      <c r="F231" s="158">
        <f>'Input &amp; Process'!F172</f>
        <v>0</v>
      </c>
      <c r="G231" s="160">
        <f>'Input &amp; Process'!G172</f>
        <v>31250</v>
      </c>
      <c r="H231" s="160">
        <f>'Input &amp; Process'!H172</f>
        <v>0</v>
      </c>
      <c r="I231" s="22"/>
    </row>
    <row r="232" spans="1:9" ht="18.75" customHeight="1" x14ac:dyDescent="0.25">
      <c r="A232" s="38"/>
      <c r="B232" s="172" t="s">
        <v>89</v>
      </c>
      <c r="C232" s="166"/>
      <c r="D232" s="11">
        <f>'Input &amp; Process'!D173</f>
        <v>1</v>
      </c>
      <c r="E232" s="157">
        <f>'Input &amp; Process'!E173</f>
        <v>15000</v>
      </c>
      <c r="F232" s="158">
        <f>'Input &amp; Process'!F173</f>
        <v>0</v>
      </c>
      <c r="G232" s="160">
        <f>'Input &amp; Process'!G173</f>
        <v>15000</v>
      </c>
      <c r="H232" s="160">
        <f>'Input &amp; Process'!H173</f>
        <v>0</v>
      </c>
      <c r="I232" s="22"/>
    </row>
    <row r="233" spans="1:9" ht="18.75" customHeight="1" x14ac:dyDescent="0.25">
      <c r="A233" s="38"/>
      <c r="B233" s="172"/>
      <c r="C233" s="166"/>
      <c r="D233" s="11"/>
      <c r="E233" s="157"/>
      <c r="F233" s="158"/>
      <c r="G233" s="160"/>
      <c r="H233" s="160"/>
      <c r="I233" s="22"/>
    </row>
    <row r="234" spans="1:9" ht="18.75" customHeight="1" x14ac:dyDescent="0.25">
      <c r="A234" s="38"/>
      <c r="B234" s="163" t="s">
        <v>201</v>
      </c>
      <c r="C234" s="163"/>
      <c r="D234" s="163"/>
      <c r="E234" s="163"/>
      <c r="F234" s="163"/>
      <c r="G234" s="164">
        <f>'Input &amp; Process'!G175</f>
        <v>7746250.0000000009</v>
      </c>
      <c r="H234" s="164">
        <f>'Input &amp; Process'!H175</f>
        <v>0</v>
      </c>
      <c r="I234" s="22"/>
    </row>
    <row r="235" spans="1:9" ht="18.75" customHeight="1" x14ac:dyDescent="0.25">
      <c r="A235" s="38"/>
      <c r="B235" s="144"/>
      <c r="C235" s="18"/>
      <c r="D235" s="18"/>
      <c r="E235" s="18"/>
      <c r="F235" s="18"/>
      <c r="G235" s="19"/>
      <c r="H235" s="20"/>
      <c r="I235" s="22"/>
    </row>
    <row r="236" spans="1:9" ht="37.5" customHeight="1" x14ac:dyDescent="0.25">
      <c r="A236" s="38"/>
      <c r="B236" s="170" t="s">
        <v>92</v>
      </c>
      <c r="C236" s="170"/>
      <c r="D236" s="170"/>
      <c r="E236" s="170"/>
      <c r="F236" s="170"/>
      <c r="G236" s="168">
        <f>'Input &amp; Process'!G177</f>
        <v>13139770.687500002</v>
      </c>
      <c r="H236" s="168">
        <f>'Input &amp; Process'!H177</f>
        <v>0</v>
      </c>
      <c r="I236" s="22"/>
    </row>
    <row r="237" spans="1:9" ht="18.75" customHeight="1" x14ac:dyDescent="0.25">
      <c r="A237" s="38"/>
      <c r="B237" s="171" t="s">
        <v>203</v>
      </c>
      <c r="C237" s="171"/>
      <c r="D237" s="171"/>
      <c r="E237" s="171"/>
      <c r="F237" s="171"/>
      <c r="G237" s="169">
        <f>'Input &amp; Process'!G178</f>
        <v>1170000</v>
      </c>
      <c r="H237" s="169">
        <f>'Input &amp; Process'!H178</f>
        <v>0</v>
      </c>
      <c r="I237" s="22"/>
    </row>
    <row r="238" spans="1:9" ht="18.75" customHeight="1" x14ac:dyDescent="0.25">
      <c r="A238" s="38"/>
      <c r="B238" s="34"/>
      <c r="C238" s="22"/>
      <c r="D238" s="22"/>
      <c r="E238" s="22"/>
      <c r="F238" s="22"/>
      <c r="G238" s="35"/>
      <c r="H238" s="22"/>
      <c r="I238" s="22"/>
    </row>
    <row r="239" spans="1:9" ht="18.75" customHeight="1" x14ac:dyDescent="0.25">
      <c r="A239" s="104" t="s">
        <v>139</v>
      </c>
      <c r="B239" s="30" t="s">
        <v>151</v>
      </c>
      <c r="C239" s="31"/>
      <c r="D239" s="31"/>
      <c r="E239" s="31"/>
      <c r="F239" s="31"/>
      <c r="G239" s="32"/>
      <c r="H239" s="31"/>
      <c r="I239" s="31"/>
    </row>
    <row r="240" spans="1:9" ht="18.75" customHeight="1" x14ac:dyDescent="0.25">
      <c r="A240" s="113"/>
      <c r="B240" s="159" t="s">
        <v>82</v>
      </c>
      <c r="C240" s="159"/>
      <c r="D240" s="78" t="s">
        <v>86</v>
      </c>
      <c r="E240" s="159" t="s">
        <v>83</v>
      </c>
      <c r="F240" s="159"/>
      <c r="G240" s="159" t="s">
        <v>84</v>
      </c>
      <c r="H240" s="159"/>
      <c r="I240" s="112"/>
    </row>
    <row r="241" spans="1:9" ht="18.75" customHeight="1" x14ac:dyDescent="0.25">
      <c r="A241" s="38"/>
      <c r="B241" s="114" t="s">
        <v>85</v>
      </c>
      <c r="C241" s="17"/>
      <c r="D241" s="17"/>
      <c r="E241" s="158"/>
      <c r="F241" s="158"/>
      <c r="G241" s="158"/>
      <c r="H241" s="158"/>
      <c r="I241" s="22"/>
    </row>
    <row r="242" spans="1:9" ht="18.75" customHeight="1" x14ac:dyDescent="0.25">
      <c r="A242" s="38"/>
      <c r="B242" s="172" t="s">
        <v>93</v>
      </c>
      <c r="C242" s="166"/>
      <c r="D242" s="11">
        <f>'Input &amp; Process'!D183</f>
        <v>1.4999999999999999E-2</v>
      </c>
      <c r="E242" s="157">
        <f>'Input &amp; Process'!E183</f>
        <v>95000</v>
      </c>
      <c r="F242" s="158">
        <f>'Input &amp; Process'!F183</f>
        <v>0</v>
      </c>
      <c r="G242" s="160">
        <f>'Input &amp; Process'!G183</f>
        <v>1425</v>
      </c>
      <c r="H242" s="160">
        <f>'Input &amp; Process'!H183</f>
        <v>0</v>
      </c>
      <c r="I242" s="22"/>
    </row>
    <row r="243" spans="1:9" ht="18.75" customHeight="1" x14ac:dyDescent="0.25">
      <c r="A243" s="38"/>
      <c r="B243" s="172" t="s">
        <v>94</v>
      </c>
      <c r="C243" s="166"/>
      <c r="D243" s="11">
        <f>'Input &amp; Process'!D184</f>
        <v>0.15</v>
      </c>
      <c r="E243" s="157">
        <f>'Input &amp; Process'!E184</f>
        <v>110000</v>
      </c>
      <c r="F243" s="158">
        <f>'Input &amp; Process'!F184</f>
        <v>0</v>
      </c>
      <c r="G243" s="160">
        <f>'Input &amp; Process'!G184</f>
        <v>16500</v>
      </c>
      <c r="H243" s="160">
        <f>'Input &amp; Process'!H184</f>
        <v>0</v>
      </c>
      <c r="I243" s="22"/>
    </row>
    <row r="244" spans="1:9" ht="18.75" customHeight="1" x14ac:dyDescent="0.25">
      <c r="A244" s="38"/>
      <c r="B244" s="172" t="s">
        <v>95</v>
      </c>
      <c r="C244" s="166"/>
      <c r="D244" s="11">
        <f>'Input &amp; Process'!D185</f>
        <v>1.4999999999999999E-2</v>
      </c>
      <c r="E244" s="157">
        <f>'Input &amp; Process'!E185</f>
        <v>115000</v>
      </c>
      <c r="F244" s="158">
        <f>'Input &amp; Process'!F185</f>
        <v>0</v>
      </c>
      <c r="G244" s="160">
        <f>'Input &amp; Process'!G185</f>
        <v>1725</v>
      </c>
      <c r="H244" s="160">
        <f>'Input &amp; Process'!H185</f>
        <v>0</v>
      </c>
      <c r="I244" s="22"/>
    </row>
    <row r="245" spans="1:9" ht="18.75" customHeight="1" x14ac:dyDescent="0.25">
      <c r="A245" s="38"/>
      <c r="B245" s="172" t="s">
        <v>96</v>
      </c>
      <c r="C245" s="166"/>
      <c r="D245" s="11">
        <f>'Input &amp; Process'!D186</f>
        <v>8.0000000000000004E-4</v>
      </c>
      <c r="E245" s="157">
        <f>'Input &amp; Process'!E186</f>
        <v>140000</v>
      </c>
      <c r="F245" s="158">
        <f>'Input &amp; Process'!F186</f>
        <v>0</v>
      </c>
      <c r="G245" s="160">
        <f>'Input &amp; Process'!G186</f>
        <v>112</v>
      </c>
      <c r="H245" s="160">
        <f>'Input &amp; Process'!H186</f>
        <v>0</v>
      </c>
      <c r="I245" s="22"/>
    </row>
    <row r="246" spans="1:9" ht="18.75" customHeight="1" x14ac:dyDescent="0.25">
      <c r="A246" s="38"/>
      <c r="B246" s="163" t="s">
        <v>87</v>
      </c>
      <c r="C246" s="163"/>
      <c r="D246" s="163"/>
      <c r="E246" s="163"/>
      <c r="F246" s="163"/>
      <c r="G246" s="164">
        <f>'Input &amp; Process'!G187</f>
        <v>19762</v>
      </c>
      <c r="H246" s="164">
        <f>'Input &amp; Process'!H187</f>
        <v>0</v>
      </c>
      <c r="I246" s="22"/>
    </row>
    <row r="247" spans="1:9" ht="18.75" customHeight="1" x14ac:dyDescent="0.25">
      <c r="A247" s="38"/>
      <c r="B247" s="101"/>
      <c r="C247" s="18"/>
      <c r="D247" s="18"/>
      <c r="E247" s="18"/>
      <c r="F247" s="18"/>
      <c r="G247" s="19"/>
      <c r="H247" s="20"/>
      <c r="I247" s="22"/>
    </row>
    <row r="248" spans="1:9" ht="18.75" customHeight="1" x14ac:dyDescent="0.25">
      <c r="A248" s="38"/>
      <c r="B248" s="114" t="s">
        <v>88</v>
      </c>
      <c r="C248" s="17"/>
      <c r="D248" s="17"/>
      <c r="E248" s="158"/>
      <c r="F248" s="158"/>
      <c r="G248" s="160"/>
      <c r="H248" s="160"/>
      <c r="I248" s="22"/>
    </row>
    <row r="249" spans="1:9" ht="18.75" customHeight="1" x14ac:dyDescent="0.25">
      <c r="A249" s="38"/>
      <c r="B249" s="172" t="s">
        <v>101</v>
      </c>
      <c r="C249" s="166"/>
      <c r="D249" s="11">
        <f>'Input &amp; Process'!D190</f>
        <v>1</v>
      </c>
      <c r="E249" s="157">
        <f>'Input &amp; Process'!E190</f>
        <v>35000</v>
      </c>
      <c r="F249" s="158">
        <f>'Input &amp; Process'!F190</f>
        <v>0</v>
      </c>
      <c r="G249" s="160">
        <f>'Input &amp; Process'!G190</f>
        <v>35000</v>
      </c>
      <c r="H249" s="160">
        <f>'Input &amp; Process'!H190</f>
        <v>0</v>
      </c>
      <c r="I249" s="22"/>
    </row>
    <row r="250" spans="1:9" ht="18.75" customHeight="1" x14ac:dyDescent="0.25">
      <c r="A250" s="38"/>
      <c r="B250" s="172"/>
      <c r="C250" s="166"/>
      <c r="D250" s="11"/>
      <c r="E250" s="157"/>
      <c r="F250" s="158"/>
      <c r="G250" s="160"/>
      <c r="H250" s="160"/>
      <c r="I250" s="22"/>
    </row>
    <row r="251" spans="1:9" ht="18.75" customHeight="1" x14ac:dyDescent="0.25">
      <c r="A251" s="38"/>
      <c r="B251" s="172"/>
      <c r="C251" s="166"/>
      <c r="D251" s="11"/>
      <c r="E251" s="157"/>
      <c r="F251" s="158"/>
      <c r="G251" s="160"/>
      <c r="H251" s="160"/>
      <c r="I251" s="22"/>
    </row>
    <row r="252" spans="1:9" ht="18.75" customHeight="1" x14ac:dyDescent="0.25">
      <c r="A252" s="38"/>
      <c r="B252" s="172"/>
      <c r="C252" s="166"/>
      <c r="D252" s="11"/>
      <c r="E252" s="157"/>
      <c r="F252" s="158"/>
      <c r="G252" s="160"/>
      <c r="H252" s="160"/>
      <c r="I252" s="22"/>
    </row>
    <row r="253" spans="1:9" ht="18.75" customHeight="1" x14ac:dyDescent="0.25">
      <c r="A253" s="38"/>
      <c r="B253" s="163" t="s">
        <v>201</v>
      </c>
      <c r="C253" s="163"/>
      <c r="D253" s="163"/>
      <c r="E253" s="163"/>
      <c r="F253" s="163"/>
      <c r="G253" s="164">
        <f>'Input &amp; Process'!G194</f>
        <v>35000</v>
      </c>
      <c r="H253" s="164">
        <f>'Input &amp; Process'!H194</f>
        <v>0</v>
      </c>
      <c r="I253" s="22"/>
    </row>
    <row r="254" spans="1:9" ht="18.75" customHeight="1" x14ac:dyDescent="0.25">
      <c r="A254" s="38"/>
      <c r="B254" s="144"/>
      <c r="C254" s="18"/>
      <c r="D254" s="18"/>
      <c r="E254" s="18"/>
      <c r="F254" s="18"/>
      <c r="G254" s="19"/>
      <c r="H254" s="20"/>
      <c r="I254" s="22"/>
    </row>
    <row r="255" spans="1:9" ht="37.5" customHeight="1" x14ac:dyDescent="0.25">
      <c r="A255" s="38"/>
      <c r="B255" s="170" t="s">
        <v>92</v>
      </c>
      <c r="C255" s="170"/>
      <c r="D255" s="170"/>
      <c r="E255" s="170"/>
      <c r="F255" s="170"/>
      <c r="G255" s="168">
        <f>'Input &amp; Process'!G196</f>
        <v>65344.75650000001</v>
      </c>
      <c r="H255" s="168">
        <f>'Input &amp; Process'!H196</f>
        <v>0</v>
      </c>
      <c r="I255" s="22"/>
    </row>
    <row r="256" spans="1:9" ht="18.75" customHeight="1" x14ac:dyDescent="0.25">
      <c r="A256" s="38"/>
      <c r="B256" s="171" t="s">
        <v>204</v>
      </c>
      <c r="C256" s="171"/>
      <c r="D256" s="171"/>
      <c r="E256" s="171"/>
      <c r="F256" s="171"/>
      <c r="G256" s="169">
        <f>'Input &amp; Process'!G197</f>
        <v>70000</v>
      </c>
      <c r="H256" s="169">
        <f>'Input &amp; Process'!H197</f>
        <v>0</v>
      </c>
      <c r="I256" s="22"/>
    </row>
    <row r="257" spans="1:9" ht="18.75" customHeight="1" x14ac:dyDescent="0.25">
      <c r="A257" s="38"/>
      <c r="B257" s="34"/>
      <c r="C257" s="22"/>
      <c r="D257" s="22"/>
      <c r="E257" s="22"/>
      <c r="F257" s="22"/>
      <c r="G257" s="35"/>
      <c r="H257" s="22"/>
      <c r="I257" s="22"/>
    </row>
    <row r="258" spans="1:9" ht="18.75" customHeight="1" x14ac:dyDescent="0.25">
      <c r="A258" s="104" t="s">
        <v>140</v>
      </c>
      <c r="B258" s="30" t="s">
        <v>153</v>
      </c>
      <c r="C258" s="31"/>
      <c r="D258" s="31"/>
      <c r="E258" s="31"/>
      <c r="F258" s="31"/>
      <c r="G258" s="32"/>
      <c r="H258" s="31"/>
      <c r="I258" s="31"/>
    </row>
    <row r="259" spans="1:9" ht="18.75" customHeight="1" x14ac:dyDescent="0.25">
      <c r="A259" s="113"/>
      <c r="B259" s="159" t="s">
        <v>82</v>
      </c>
      <c r="C259" s="159"/>
      <c r="D259" s="78" t="s">
        <v>86</v>
      </c>
      <c r="E259" s="159" t="s">
        <v>83</v>
      </c>
      <c r="F259" s="159"/>
      <c r="G259" s="159" t="s">
        <v>84</v>
      </c>
      <c r="H259" s="159"/>
      <c r="I259" s="112"/>
    </row>
    <row r="260" spans="1:9" ht="18.75" customHeight="1" x14ac:dyDescent="0.25">
      <c r="A260" s="38"/>
      <c r="B260" s="114" t="s">
        <v>85</v>
      </c>
      <c r="C260" s="17"/>
      <c r="D260" s="17"/>
      <c r="E260" s="158"/>
      <c r="F260" s="158"/>
      <c r="G260" s="158"/>
      <c r="H260" s="158"/>
      <c r="I260" s="22"/>
    </row>
    <row r="261" spans="1:9" ht="18.75" customHeight="1" x14ac:dyDescent="0.25">
      <c r="A261" s="38"/>
      <c r="B261" s="172" t="s">
        <v>93</v>
      </c>
      <c r="C261" s="166"/>
      <c r="D261" s="11">
        <f>'Input &amp; Process'!D202</f>
        <v>1.4999999999999999E-2</v>
      </c>
      <c r="E261" s="157">
        <f>'Input &amp; Process'!E202</f>
        <v>95000</v>
      </c>
      <c r="F261" s="158">
        <f>'Input &amp; Process'!F202</f>
        <v>0</v>
      </c>
      <c r="G261" s="160">
        <f>'Input &amp; Process'!G202</f>
        <v>1425</v>
      </c>
      <c r="H261" s="160">
        <f>'Input &amp; Process'!H202</f>
        <v>0</v>
      </c>
      <c r="I261" s="22"/>
    </row>
    <row r="262" spans="1:9" ht="18.75" customHeight="1" x14ac:dyDescent="0.25">
      <c r="A262" s="38"/>
      <c r="B262" s="172" t="s">
        <v>94</v>
      </c>
      <c r="C262" s="166"/>
      <c r="D262" s="11">
        <f>'Input &amp; Process'!D203</f>
        <v>0.15</v>
      </c>
      <c r="E262" s="157">
        <f>'Input &amp; Process'!E203</f>
        <v>110000</v>
      </c>
      <c r="F262" s="158">
        <f>'Input &amp; Process'!F203</f>
        <v>0</v>
      </c>
      <c r="G262" s="160">
        <f>'Input &amp; Process'!G203</f>
        <v>16500</v>
      </c>
      <c r="H262" s="160">
        <f>'Input &amp; Process'!H203</f>
        <v>0</v>
      </c>
      <c r="I262" s="22"/>
    </row>
    <row r="263" spans="1:9" ht="18.75" customHeight="1" x14ac:dyDescent="0.25">
      <c r="A263" s="38"/>
      <c r="B263" s="172" t="s">
        <v>95</v>
      </c>
      <c r="C263" s="166"/>
      <c r="D263" s="11">
        <f>'Input &amp; Process'!D204</f>
        <v>1.4999999999999999E-2</v>
      </c>
      <c r="E263" s="157">
        <f>'Input &amp; Process'!E204</f>
        <v>115000</v>
      </c>
      <c r="F263" s="158">
        <f>'Input &amp; Process'!F204</f>
        <v>0</v>
      </c>
      <c r="G263" s="160">
        <f>'Input &amp; Process'!G204</f>
        <v>1725</v>
      </c>
      <c r="H263" s="160">
        <f>'Input &amp; Process'!H204</f>
        <v>0</v>
      </c>
      <c r="I263" s="22"/>
    </row>
    <row r="264" spans="1:9" ht="18.75" customHeight="1" x14ac:dyDescent="0.25">
      <c r="A264" s="38"/>
      <c r="B264" s="172" t="s">
        <v>96</v>
      </c>
      <c r="C264" s="166"/>
      <c r="D264" s="11">
        <f>'Input &amp; Process'!D205</f>
        <v>8.0000000000000004E-4</v>
      </c>
      <c r="E264" s="157">
        <f>'Input &amp; Process'!E205</f>
        <v>140000</v>
      </c>
      <c r="F264" s="158">
        <f>'Input &amp; Process'!F205</f>
        <v>0</v>
      </c>
      <c r="G264" s="160">
        <f>'Input &amp; Process'!G205</f>
        <v>112</v>
      </c>
      <c r="H264" s="160">
        <f>'Input &amp; Process'!H205</f>
        <v>0</v>
      </c>
      <c r="I264" s="22"/>
    </row>
    <row r="265" spans="1:9" ht="18.75" customHeight="1" x14ac:dyDescent="0.25">
      <c r="A265" s="38"/>
      <c r="B265" s="163" t="s">
        <v>87</v>
      </c>
      <c r="C265" s="163"/>
      <c r="D265" s="163"/>
      <c r="E265" s="163"/>
      <c r="F265" s="163"/>
      <c r="G265" s="164">
        <f>'Input &amp; Process'!G206</f>
        <v>19762</v>
      </c>
      <c r="H265" s="164">
        <f>'Input &amp; Process'!H206</f>
        <v>0</v>
      </c>
      <c r="I265" s="22"/>
    </row>
    <row r="266" spans="1:9" ht="18.75" customHeight="1" x14ac:dyDescent="0.25">
      <c r="A266" s="38"/>
      <c r="B266" s="101"/>
      <c r="C266" s="18"/>
      <c r="D266" s="18"/>
      <c r="E266" s="18"/>
      <c r="F266" s="18"/>
      <c r="G266" s="19"/>
      <c r="H266" s="20"/>
      <c r="I266" s="22"/>
    </row>
    <row r="267" spans="1:9" ht="18.75" customHeight="1" x14ac:dyDescent="0.25">
      <c r="A267" s="38"/>
      <c r="B267" s="114" t="s">
        <v>88</v>
      </c>
      <c r="C267" s="17"/>
      <c r="D267" s="17"/>
      <c r="E267" s="158"/>
      <c r="F267" s="158"/>
      <c r="G267" s="160"/>
      <c r="H267" s="160"/>
      <c r="I267" s="22"/>
    </row>
    <row r="268" spans="1:9" ht="18.75" customHeight="1" x14ac:dyDescent="0.25">
      <c r="A268" s="38"/>
      <c r="B268" s="172" t="s">
        <v>102</v>
      </c>
      <c r="C268" s="166"/>
      <c r="D268" s="11">
        <f>'Input &amp; Process'!D209</f>
        <v>1</v>
      </c>
      <c r="E268" s="157">
        <f>'Input &amp; Process'!E209</f>
        <v>25000</v>
      </c>
      <c r="F268" s="158">
        <f>'Input &amp; Process'!F209</f>
        <v>0</v>
      </c>
      <c r="G268" s="160">
        <f>'Input &amp; Process'!G209</f>
        <v>25000</v>
      </c>
      <c r="H268" s="160">
        <f>'Input &amp; Process'!H209</f>
        <v>0</v>
      </c>
      <c r="I268" s="22"/>
    </row>
    <row r="269" spans="1:9" ht="18.75" customHeight="1" x14ac:dyDescent="0.25">
      <c r="A269" s="38"/>
      <c r="B269" s="172"/>
      <c r="C269" s="166"/>
      <c r="D269" s="11"/>
      <c r="E269" s="157"/>
      <c r="F269" s="158"/>
      <c r="G269" s="160"/>
      <c r="H269" s="160"/>
      <c r="I269" s="22"/>
    </row>
    <row r="270" spans="1:9" ht="18.75" customHeight="1" x14ac:dyDescent="0.25">
      <c r="A270" s="38"/>
      <c r="B270" s="172"/>
      <c r="C270" s="166"/>
      <c r="D270" s="11"/>
      <c r="E270" s="157"/>
      <c r="F270" s="158"/>
      <c r="G270" s="160"/>
      <c r="H270" s="160"/>
      <c r="I270" s="22"/>
    </row>
    <row r="271" spans="1:9" ht="18.75" customHeight="1" x14ac:dyDescent="0.25">
      <c r="A271" s="38"/>
      <c r="B271" s="172"/>
      <c r="C271" s="166"/>
      <c r="D271" s="11"/>
      <c r="E271" s="157"/>
      <c r="F271" s="158"/>
      <c r="G271" s="160"/>
      <c r="H271" s="160"/>
      <c r="I271" s="22"/>
    </row>
    <row r="272" spans="1:9" ht="18.75" customHeight="1" x14ac:dyDescent="0.25">
      <c r="A272" s="38"/>
      <c r="B272" s="163" t="s">
        <v>201</v>
      </c>
      <c r="C272" s="163"/>
      <c r="D272" s="163"/>
      <c r="E272" s="163"/>
      <c r="F272" s="163"/>
      <c r="G272" s="164">
        <f>'Input &amp; Process'!G213</f>
        <v>25000</v>
      </c>
      <c r="H272" s="164">
        <f>'Input &amp; Process'!H213</f>
        <v>0</v>
      </c>
      <c r="I272" s="22"/>
    </row>
    <row r="273" spans="1:9" ht="18.75" customHeight="1" x14ac:dyDescent="0.25">
      <c r="A273" s="38"/>
      <c r="B273" s="144"/>
      <c r="C273" s="18"/>
      <c r="D273" s="18"/>
      <c r="E273" s="18"/>
      <c r="F273" s="18"/>
      <c r="G273" s="19"/>
      <c r="H273" s="20"/>
      <c r="I273" s="22"/>
    </row>
    <row r="274" spans="1:9" ht="37.5" customHeight="1" x14ac:dyDescent="0.25">
      <c r="A274" s="38"/>
      <c r="B274" s="170" t="s">
        <v>92</v>
      </c>
      <c r="C274" s="170"/>
      <c r="D274" s="170"/>
      <c r="E274" s="170"/>
      <c r="F274" s="170"/>
      <c r="G274" s="168">
        <f>'Input &amp; Process'!G215</f>
        <v>53412.256500000003</v>
      </c>
      <c r="H274" s="168">
        <f>'Input &amp; Process'!H215</f>
        <v>0</v>
      </c>
      <c r="I274" s="22"/>
    </row>
    <row r="275" spans="1:9" ht="18.75" customHeight="1" x14ac:dyDescent="0.25">
      <c r="A275" s="38"/>
      <c r="B275" s="171" t="s">
        <v>205</v>
      </c>
      <c r="C275" s="171"/>
      <c r="D275" s="171"/>
      <c r="E275" s="171"/>
      <c r="F275" s="171"/>
      <c r="G275" s="169">
        <f>'Input &amp; Process'!G216</f>
        <v>110000</v>
      </c>
      <c r="H275" s="169">
        <f>'Input &amp; Process'!H216</f>
        <v>0</v>
      </c>
      <c r="I275" s="22"/>
    </row>
    <row r="276" spans="1:9" ht="18.75" customHeight="1" x14ac:dyDescent="0.25">
      <c r="A276" s="38"/>
      <c r="B276" s="34"/>
      <c r="C276" s="22"/>
      <c r="D276" s="22"/>
      <c r="E276" s="22"/>
      <c r="F276" s="22"/>
      <c r="G276" s="35"/>
      <c r="H276" s="22"/>
      <c r="I276" s="22"/>
    </row>
    <row r="277" spans="1:9" ht="18.75" customHeight="1" x14ac:dyDescent="0.25">
      <c r="A277" s="104" t="s">
        <v>141</v>
      </c>
      <c r="B277" s="30" t="s">
        <v>105</v>
      </c>
      <c r="C277" s="31"/>
      <c r="D277" s="31"/>
      <c r="E277" s="31"/>
      <c r="F277" s="31"/>
      <c r="G277" s="32"/>
      <c r="H277" s="31"/>
      <c r="I277" s="31"/>
    </row>
    <row r="278" spans="1:9" ht="18.75" customHeight="1" x14ac:dyDescent="0.25">
      <c r="A278" s="113"/>
      <c r="B278" s="162" t="s">
        <v>82</v>
      </c>
      <c r="C278" s="159"/>
      <c r="D278" s="78" t="s">
        <v>86</v>
      </c>
      <c r="E278" s="159" t="s">
        <v>83</v>
      </c>
      <c r="F278" s="159"/>
      <c r="G278" s="159" t="s">
        <v>84</v>
      </c>
      <c r="H278" s="159"/>
      <c r="I278" s="112"/>
    </row>
    <row r="279" spans="1:9" ht="18.75" customHeight="1" x14ac:dyDescent="0.25">
      <c r="A279" s="38"/>
      <c r="B279" s="114" t="s">
        <v>85</v>
      </c>
      <c r="C279" s="17"/>
      <c r="D279" s="17"/>
      <c r="E279" s="158"/>
      <c r="F279" s="158"/>
      <c r="G279" s="158"/>
      <c r="H279" s="158"/>
      <c r="I279" s="22"/>
    </row>
    <row r="280" spans="1:9" ht="18.75" customHeight="1" x14ac:dyDescent="0.25">
      <c r="A280" s="38"/>
      <c r="B280" s="172" t="s">
        <v>93</v>
      </c>
      <c r="C280" s="166"/>
      <c r="D280" s="11">
        <f>'Input &amp; Process'!D221</f>
        <v>0.16</v>
      </c>
      <c r="E280" s="157">
        <f>'Input &amp; Process'!E221</f>
        <v>95000</v>
      </c>
      <c r="F280" s="158">
        <f>'Input &amp; Process'!F221</f>
        <v>0</v>
      </c>
      <c r="G280" s="160">
        <f>'Input &amp; Process'!G221</f>
        <v>15200</v>
      </c>
      <c r="H280" s="160">
        <f>'Input &amp; Process'!H221</f>
        <v>0</v>
      </c>
      <c r="I280" s="22"/>
    </row>
    <row r="281" spans="1:9" ht="18.75" customHeight="1" x14ac:dyDescent="0.25">
      <c r="A281" s="38"/>
      <c r="B281" s="172" t="s">
        <v>94</v>
      </c>
      <c r="C281" s="166"/>
      <c r="D281" s="11">
        <f>'Input &amp; Process'!D222</f>
        <v>7.4999999999999997E-2</v>
      </c>
      <c r="E281" s="157">
        <f>'Input &amp; Process'!E222</f>
        <v>110000</v>
      </c>
      <c r="F281" s="158">
        <f>'Input &amp; Process'!F222</f>
        <v>0</v>
      </c>
      <c r="G281" s="160">
        <f>'Input &amp; Process'!G222</f>
        <v>8250</v>
      </c>
      <c r="H281" s="160">
        <f>'Input &amp; Process'!H222</f>
        <v>0</v>
      </c>
      <c r="I281" s="22"/>
    </row>
    <row r="282" spans="1:9" ht="18.75" customHeight="1" x14ac:dyDescent="0.25">
      <c r="A282" s="38"/>
      <c r="B282" s="172" t="s">
        <v>95</v>
      </c>
      <c r="C282" s="166"/>
      <c r="D282" s="11">
        <f>'Input &amp; Process'!D223</f>
        <v>1.6E-2</v>
      </c>
      <c r="E282" s="157">
        <f>'Input &amp; Process'!E223</f>
        <v>115000</v>
      </c>
      <c r="F282" s="158">
        <f>'Input &amp; Process'!F223</f>
        <v>0</v>
      </c>
      <c r="G282" s="160">
        <f>'Input &amp; Process'!G223</f>
        <v>1840</v>
      </c>
      <c r="H282" s="160">
        <f>'Input &amp; Process'!H223</f>
        <v>0</v>
      </c>
      <c r="I282" s="22"/>
    </row>
    <row r="283" spans="1:9" ht="18.75" customHeight="1" x14ac:dyDescent="0.25">
      <c r="A283" s="38"/>
      <c r="B283" s="172" t="s">
        <v>96</v>
      </c>
      <c r="C283" s="166"/>
      <c r="D283" s="11">
        <f>'Input &amp; Process'!D224</f>
        <v>3.0000000000000001E-3</v>
      </c>
      <c r="E283" s="157">
        <f>'Input &amp; Process'!E224</f>
        <v>140000</v>
      </c>
      <c r="F283" s="158">
        <f>'Input &amp; Process'!F224</f>
        <v>0</v>
      </c>
      <c r="G283" s="160">
        <f>'Input &amp; Process'!G224</f>
        <v>420</v>
      </c>
      <c r="H283" s="160">
        <f>'Input &amp; Process'!H224</f>
        <v>0</v>
      </c>
      <c r="I283" s="22"/>
    </row>
    <row r="284" spans="1:9" ht="18.75" customHeight="1" x14ac:dyDescent="0.25">
      <c r="A284" s="38"/>
      <c r="B284" s="163" t="s">
        <v>87</v>
      </c>
      <c r="C284" s="163"/>
      <c r="D284" s="163"/>
      <c r="E284" s="163"/>
      <c r="F284" s="163"/>
      <c r="G284" s="164">
        <f>'Input &amp; Process'!G225</f>
        <v>25710</v>
      </c>
      <c r="H284" s="164">
        <f>'Input &amp; Process'!H225</f>
        <v>0</v>
      </c>
      <c r="I284" s="22"/>
    </row>
    <row r="285" spans="1:9" ht="18.75" customHeight="1" x14ac:dyDescent="0.25">
      <c r="A285" s="38"/>
      <c r="B285" s="101"/>
      <c r="C285" s="18"/>
      <c r="D285" s="18"/>
      <c r="E285" s="18"/>
      <c r="F285" s="18"/>
      <c r="G285" s="19"/>
      <c r="H285" s="20"/>
      <c r="I285" s="22"/>
    </row>
    <row r="286" spans="1:9" ht="18.75" customHeight="1" x14ac:dyDescent="0.25">
      <c r="A286" s="38"/>
      <c r="B286" s="114" t="s">
        <v>88</v>
      </c>
      <c r="C286" s="17"/>
      <c r="D286" s="17"/>
      <c r="E286" s="158"/>
      <c r="F286" s="158"/>
      <c r="G286" s="160"/>
      <c r="H286" s="160"/>
      <c r="I286" s="22"/>
    </row>
    <row r="287" spans="1:9" ht="18.75" customHeight="1" x14ac:dyDescent="0.25">
      <c r="A287" s="38"/>
      <c r="B287" s="172" t="s">
        <v>107</v>
      </c>
      <c r="C287" s="166"/>
      <c r="D287" s="11">
        <f>'Input &amp; Process'!D228</f>
        <v>0.15</v>
      </c>
      <c r="E287" s="157">
        <f>'Input &amp; Process'!E228</f>
        <v>50000</v>
      </c>
      <c r="F287" s="158">
        <f>'Input &amp; Process'!F228</f>
        <v>0</v>
      </c>
      <c r="G287" s="160">
        <f>'Input &amp; Process'!G228</f>
        <v>7500</v>
      </c>
      <c r="H287" s="160">
        <f>'Input &amp; Process'!H228</f>
        <v>0</v>
      </c>
      <c r="I287" s="22"/>
    </row>
    <row r="288" spans="1:9" ht="18.75" customHeight="1" x14ac:dyDescent="0.25">
      <c r="A288" s="38"/>
      <c r="B288" s="172" t="s">
        <v>108</v>
      </c>
      <c r="C288" s="166"/>
      <c r="D288" s="11">
        <f>'Input &amp; Process'!D229</f>
        <v>0.372</v>
      </c>
      <c r="E288" s="157">
        <f>'Input &amp; Process'!E229</f>
        <v>67000</v>
      </c>
      <c r="F288" s="158">
        <f>'Input &amp; Process'!F229</f>
        <v>0</v>
      </c>
      <c r="G288" s="160">
        <f>'Input &amp; Process'!G229</f>
        <v>24924</v>
      </c>
      <c r="H288" s="160">
        <f>'Input &amp; Process'!H229</f>
        <v>0</v>
      </c>
      <c r="I288" s="22"/>
    </row>
    <row r="289" spans="1:9" ht="18.75" customHeight="1" x14ac:dyDescent="0.25">
      <c r="A289" s="38"/>
      <c r="B289" s="172" t="s">
        <v>113</v>
      </c>
      <c r="C289" s="166"/>
      <c r="D289" s="11">
        <f>'Input &amp; Process'!D230</f>
        <v>2</v>
      </c>
      <c r="E289" s="157">
        <f>'Input &amp; Process'!E230</f>
        <v>5700</v>
      </c>
      <c r="F289" s="158">
        <f>'Input &amp; Process'!F230</f>
        <v>0</v>
      </c>
      <c r="G289" s="160">
        <f>'Input &amp; Process'!G230</f>
        <v>11400</v>
      </c>
      <c r="H289" s="160">
        <f>'Input &amp; Process'!H230</f>
        <v>0</v>
      </c>
      <c r="I289" s="22"/>
    </row>
    <row r="290" spans="1:9" ht="18.75" customHeight="1" x14ac:dyDescent="0.25">
      <c r="A290" s="38"/>
      <c r="B290" s="172"/>
      <c r="C290" s="166"/>
      <c r="D290" s="11"/>
      <c r="E290" s="157"/>
      <c r="F290" s="158"/>
      <c r="G290" s="160"/>
      <c r="H290" s="160"/>
      <c r="I290" s="22"/>
    </row>
    <row r="291" spans="1:9" ht="18.75" customHeight="1" x14ac:dyDescent="0.25">
      <c r="A291" s="38"/>
      <c r="B291" s="176" t="s">
        <v>201</v>
      </c>
      <c r="C291" s="177"/>
      <c r="D291" s="177"/>
      <c r="E291" s="177"/>
      <c r="F291" s="167"/>
      <c r="G291" s="164">
        <f>'Input &amp; Process'!G232</f>
        <v>43824</v>
      </c>
      <c r="H291" s="164">
        <f>'Input &amp; Process'!H232</f>
        <v>0</v>
      </c>
      <c r="I291" s="22"/>
    </row>
    <row r="292" spans="1:9" ht="18.75" customHeight="1" x14ac:dyDescent="0.25">
      <c r="A292" s="38"/>
      <c r="B292" s="144"/>
      <c r="C292" s="18"/>
      <c r="D292" s="18"/>
      <c r="E292" s="18"/>
      <c r="F292" s="18"/>
      <c r="G292" s="19"/>
      <c r="H292" s="20"/>
      <c r="I292" s="22"/>
    </row>
    <row r="293" spans="1:9" ht="37.5" customHeight="1" x14ac:dyDescent="0.25">
      <c r="A293" s="38"/>
      <c r="B293" s="178" t="s">
        <v>92</v>
      </c>
      <c r="C293" s="179"/>
      <c r="D293" s="179"/>
      <c r="E293" s="179"/>
      <c r="F293" s="180"/>
      <c r="G293" s="168">
        <f>'Input &amp; Process'!G234</f>
        <v>82971.445500000016</v>
      </c>
      <c r="H293" s="168">
        <f>'Input &amp; Process'!H234</f>
        <v>0</v>
      </c>
      <c r="I293" s="22"/>
    </row>
    <row r="294" spans="1:9" ht="18.75" customHeight="1" x14ac:dyDescent="0.25">
      <c r="A294" s="38"/>
      <c r="B294" s="173" t="s">
        <v>206</v>
      </c>
      <c r="C294" s="174"/>
      <c r="D294" s="174"/>
      <c r="E294" s="174"/>
      <c r="F294" s="175"/>
      <c r="G294" s="169">
        <f>'Input &amp; Process'!G235</f>
        <v>120000</v>
      </c>
      <c r="H294" s="169">
        <f>'Input &amp; Process'!H235</f>
        <v>0</v>
      </c>
      <c r="I294" s="22"/>
    </row>
    <row r="295" spans="1:9" ht="18.75" customHeight="1" x14ac:dyDescent="0.25">
      <c r="A295" s="38"/>
      <c r="B295" s="34"/>
      <c r="C295" s="22"/>
      <c r="D295" s="22"/>
      <c r="E295" s="22"/>
      <c r="F295" s="22"/>
      <c r="G295" s="35"/>
      <c r="H295" s="22"/>
      <c r="I295" s="22"/>
    </row>
    <row r="296" spans="1:9" ht="18.75" customHeight="1" x14ac:dyDescent="0.25">
      <c r="A296" s="104" t="s">
        <v>142</v>
      </c>
      <c r="B296" s="30" t="s">
        <v>121</v>
      </c>
      <c r="C296" s="31"/>
      <c r="D296" s="31"/>
      <c r="E296" s="31"/>
      <c r="F296" s="31"/>
      <c r="G296" s="32"/>
      <c r="H296" s="31"/>
      <c r="I296" s="31"/>
    </row>
    <row r="297" spans="1:9" ht="18.75" customHeight="1" x14ac:dyDescent="0.25">
      <c r="A297" s="113"/>
      <c r="B297" s="159" t="s">
        <v>82</v>
      </c>
      <c r="C297" s="159"/>
      <c r="D297" s="78" t="s">
        <v>86</v>
      </c>
      <c r="E297" s="159" t="s">
        <v>83</v>
      </c>
      <c r="F297" s="159"/>
      <c r="G297" s="159" t="s">
        <v>84</v>
      </c>
      <c r="H297" s="159"/>
      <c r="I297" s="112"/>
    </row>
    <row r="298" spans="1:9" ht="18.75" customHeight="1" x14ac:dyDescent="0.25">
      <c r="A298" s="38"/>
      <c r="B298" s="114" t="s">
        <v>85</v>
      </c>
      <c r="C298" s="17"/>
      <c r="D298" s="17"/>
      <c r="E298" s="158"/>
      <c r="F298" s="158"/>
      <c r="G298" s="158"/>
      <c r="H298" s="158"/>
      <c r="I298" s="22"/>
    </row>
    <row r="299" spans="1:9" ht="18.75" customHeight="1" x14ac:dyDescent="0.25">
      <c r="A299" s="38"/>
      <c r="B299" s="172" t="s">
        <v>93</v>
      </c>
      <c r="C299" s="166"/>
      <c r="D299" s="11">
        <f>'Input &amp; Process'!D240</f>
        <v>0.16</v>
      </c>
      <c r="E299" s="157">
        <f>'Input &amp; Process'!E240</f>
        <v>95000</v>
      </c>
      <c r="F299" s="158">
        <f>'Input &amp; Process'!F240</f>
        <v>0</v>
      </c>
      <c r="G299" s="160">
        <f>'Input &amp; Process'!G240</f>
        <v>15200</v>
      </c>
      <c r="H299" s="160">
        <f>'Input &amp; Process'!H240</f>
        <v>0</v>
      </c>
      <c r="I299" s="22"/>
    </row>
    <row r="300" spans="1:9" ht="18.75" customHeight="1" x14ac:dyDescent="0.25">
      <c r="A300" s="38"/>
      <c r="B300" s="172" t="s">
        <v>94</v>
      </c>
      <c r="C300" s="166"/>
      <c r="D300" s="11">
        <f>'Input &amp; Process'!D241</f>
        <v>7.4999999999999997E-2</v>
      </c>
      <c r="E300" s="157">
        <f>'Input &amp; Process'!E241</f>
        <v>110000</v>
      </c>
      <c r="F300" s="158">
        <f>'Input &amp; Process'!F241</f>
        <v>0</v>
      </c>
      <c r="G300" s="160">
        <f>'Input &amp; Process'!G241</f>
        <v>8250</v>
      </c>
      <c r="H300" s="160">
        <f>'Input &amp; Process'!H241</f>
        <v>0</v>
      </c>
      <c r="I300" s="22"/>
    </row>
    <row r="301" spans="1:9" ht="18.75" customHeight="1" x14ac:dyDescent="0.25">
      <c r="A301" s="38"/>
      <c r="B301" s="172" t="s">
        <v>95</v>
      </c>
      <c r="C301" s="166"/>
      <c r="D301" s="11">
        <f>'Input &amp; Process'!D242</f>
        <v>1.6E-2</v>
      </c>
      <c r="E301" s="157">
        <f>'Input &amp; Process'!E242</f>
        <v>115000</v>
      </c>
      <c r="F301" s="158">
        <f>'Input &amp; Process'!F242</f>
        <v>0</v>
      </c>
      <c r="G301" s="160">
        <f>'Input &amp; Process'!G242</f>
        <v>1840</v>
      </c>
      <c r="H301" s="160">
        <f>'Input &amp; Process'!H242</f>
        <v>0</v>
      </c>
      <c r="I301" s="22"/>
    </row>
    <row r="302" spans="1:9" ht="18.75" customHeight="1" x14ac:dyDescent="0.25">
      <c r="A302" s="38"/>
      <c r="B302" s="172" t="s">
        <v>96</v>
      </c>
      <c r="C302" s="166"/>
      <c r="D302" s="11">
        <f>'Input &amp; Process'!D243</f>
        <v>3.0000000000000001E-3</v>
      </c>
      <c r="E302" s="157">
        <f>'Input &amp; Process'!E243</f>
        <v>140000</v>
      </c>
      <c r="F302" s="158">
        <f>'Input &amp; Process'!F243</f>
        <v>0</v>
      </c>
      <c r="G302" s="160">
        <f>'Input &amp; Process'!G243</f>
        <v>420</v>
      </c>
      <c r="H302" s="160">
        <f>'Input &amp; Process'!H243</f>
        <v>0</v>
      </c>
      <c r="I302" s="22"/>
    </row>
    <row r="303" spans="1:9" ht="18.75" customHeight="1" x14ac:dyDescent="0.25">
      <c r="A303" s="38"/>
      <c r="B303" s="163" t="s">
        <v>87</v>
      </c>
      <c r="C303" s="163"/>
      <c r="D303" s="163"/>
      <c r="E303" s="163"/>
      <c r="F303" s="163"/>
      <c r="G303" s="164">
        <f>'Input &amp; Process'!G244</f>
        <v>25710</v>
      </c>
      <c r="H303" s="164">
        <f>'Input &amp; Process'!H244</f>
        <v>0</v>
      </c>
      <c r="I303" s="22"/>
    </row>
    <row r="304" spans="1:9" ht="18.75" customHeight="1" x14ac:dyDescent="0.25">
      <c r="A304" s="38"/>
      <c r="B304" s="101"/>
      <c r="C304" s="18"/>
      <c r="D304" s="18"/>
      <c r="E304" s="18"/>
      <c r="F304" s="18"/>
      <c r="G304" s="19"/>
      <c r="H304" s="20"/>
      <c r="I304" s="22"/>
    </row>
    <row r="305" spans="1:9" ht="18.75" customHeight="1" x14ac:dyDescent="0.25">
      <c r="A305" s="38"/>
      <c r="B305" s="114" t="s">
        <v>88</v>
      </c>
      <c r="C305" s="17"/>
      <c r="D305" s="17"/>
      <c r="E305" s="158"/>
      <c r="F305" s="158"/>
      <c r="G305" s="160"/>
      <c r="H305" s="160"/>
      <c r="I305" s="22"/>
    </row>
    <row r="306" spans="1:9" ht="18.75" customHeight="1" x14ac:dyDescent="0.25">
      <c r="A306" s="38"/>
      <c r="B306" s="172" t="s">
        <v>107</v>
      </c>
      <c r="C306" s="166"/>
      <c r="D306" s="11">
        <f>'Input &amp; Process'!D247</f>
        <v>0.15</v>
      </c>
      <c r="E306" s="157">
        <f>'Input &amp; Process'!E247</f>
        <v>50000</v>
      </c>
      <c r="F306" s="158">
        <f>'Input &amp; Process'!F247</f>
        <v>0</v>
      </c>
      <c r="G306" s="160">
        <f>'Input &amp; Process'!G247</f>
        <v>7500</v>
      </c>
      <c r="H306" s="160">
        <f>'Input &amp; Process'!H247</f>
        <v>0</v>
      </c>
      <c r="I306" s="22"/>
    </row>
    <row r="307" spans="1:9" ht="18.75" customHeight="1" x14ac:dyDescent="0.25">
      <c r="A307" s="38"/>
      <c r="B307" s="172" t="s">
        <v>108</v>
      </c>
      <c r="C307" s="166"/>
      <c r="D307" s="11">
        <f>'Input &amp; Process'!D248</f>
        <v>0.372</v>
      </c>
      <c r="E307" s="157">
        <f>'Input &amp; Process'!E248</f>
        <v>67000</v>
      </c>
      <c r="F307" s="158">
        <f>'Input &amp; Process'!F248</f>
        <v>0</v>
      </c>
      <c r="G307" s="160">
        <f>'Input &amp; Process'!G248</f>
        <v>24924</v>
      </c>
      <c r="H307" s="160">
        <f>'Input &amp; Process'!H248</f>
        <v>0</v>
      </c>
      <c r="I307" s="22"/>
    </row>
    <row r="308" spans="1:9" ht="18.75" customHeight="1" x14ac:dyDescent="0.25">
      <c r="A308" s="38"/>
      <c r="B308" s="172" t="s">
        <v>113</v>
      </c>
      <c r="C308" s="166"/>
      <c r="D308" s="11">
        <f>'Input &amp; Process'!D249</f>
        <v>2</v>
      </c>
      <c r="E308" s="157">
        <f>'Input &amp; Process'!E249</f>
        <v>5700</v>
      </c>
      <c r="F308" s="158">
        <f>'Input &amp; Process'!F249</f>
        <v>0</v>
      </c>
      <c r="G308" s="160">
        <f>'Input &amp; Process'!G249</f>
        <v>11400</v>
      </c>
      <c r="H308" s="160">
        <f>'Input &amp; Process'!H249</f>
        <v>0</v>
      </c>
      <c r="I308" s="22"/>
    </row>
    <row r="309" spans="1:9" ht="18.75" customHeight="1" x14ac:dyDescent="0.25">
      <c r="A309" s="38"/>
      <c r="B309" s="172"/>
      <c r="C309" s="166"/>
      <c r="D309" s="11"/>
      <c r="E309" s="157"/>
      <c r="F309" s="158"/>
      <c r="G309" s="160"/>
      <c r="H309" s="160"/>
      <c r="I309" s="22"/>
    </row>
    <row r="310" spans="1:9" ht="18.75" customHeight="1" x14ac:dyDescent="0.25">
      <c r="A310" s="38"/>
      <c r="B310" s="163" t="s">
        <v>201</v>
      </c>
      <c r="C310" s="163"/>
      <c r="D310" s="163"/>
      <c r="E310" s="163"/>
      <c r="F310" s="163"/>
      <c r="G310" s="164">
        <f>'Input &amp; Process'!G251</f>
        <v>43824</v>
      </c>
      <c r="H310" s="164">
        <f>'Input &amp; Process'!H251</f>
        <v>0</v>
      </c>
      <c r="I310" s="22"/>
    </row>
    <row r="311" spans="1:9" ht="18.75" customHeight="1" x14ac:dyDescent="0.25">
      <c r="A311" s="38"/>
      <c r="B311" s="144"/>
      <c r="C311" s="18"/>
      <c r="D311" s="18"/>
      <c r="E311" s="18"/>
      <c r="F311" s="18"/>
      <c r="G311" s="19"/>
      <c r="H311" s="20"/>
      <c r="I311" s="22"/>
    </row>
    <row r="312" spans="1:9" ht="37.5" customHeight="1" x14ac:dyDescent="0.25">
      <c r="A312" s="38"/>
      <c r="B312" s="170" t="s">
        <v>92</v>
      </c>
      <c r="C312" s="170"/>
      <c r="D312" s="170"/>
      <c r="E312" s="170"/>
      <c r="F312" s="170"/>
      <c r="G312" s="168">
        <f>'Input &amp; Process'!G253</f>
        <v>82971.445500000016</v>
      </c>
      <c r="H312" s="168">
        <f>'Input &amp; Process'!H253</f>
        <v>0</v>
      </c>
      <c r="I312" s="22"/>
    </row>
    <row r="313" spans="1:9" ht="18.75" customHeight="1" x14ac:dyDescent="0.25">
      <c r="A313" s="38"/>
      <c r="B313" s="171" t="s">
        <v>207</v>
      </c>
      <c r="C313" s="171"/>
      <c r="D313" s="171"/>
      <c r="E313" s="171"/>
      <c r="F313" s="171"/>
      <c r="G313" s="169">
        <f>'Input &amp; Process'!G254</f>
        <v>270000</v>
      </c>
      <c r="H313" s="169">
        <f>'Input &amp; Process'!H254</f>
        <v>0</v>
      </c>
      <c r="I313" s="22"/>
    </row>
    <row r="314" spans="1:9" ht="18.75" customHeight="1" x14ac:dyDescent="0.25">
      <c r="A314" s="38"/>
      <c r="B314" s="34"/>
      <c r="C314" s="22"/>
      <c r="D314" s="22"/>
      <c r="E314" s="22"/>
      <c r="F314" s="22"/>
      <c r="G314" s="35"/>
      <c r="H314" s="22"/>
      <c r="I314" s="22"/>
    </row>
    <row r="315" spans="1:9" ht="18.75" customHeight="1" x14ac:dyDescent="0.25">
      <c r="A315" s="38"/>
      <c r="B315" s="34"/>
      <c r="C315" s="22"/>
      <c r="D315" s="22"/>
      <c r="E315" s="22"/>
      <c r="F315" s="22"/>
      <c r="G315" s="35"/>
      <c r="H315" s="22"/>
      <c r="I315" s="22"/>
    </row>
  </sheetData>
  <mergeCells count="276">
    <mergeCell ref="G101:H101"/>
    <mergeCell ref="G102:H102"/>
    <mergeCell ref="G103:H103"/>
    <mergeCell ref="E73:F73"/>
    <mergeCell ref="G73:H73"/>
    <mergeCell ref="E78:F78"/>
    <mergeCell ref="G78:H78"/>
    <mergeCell ref="H94:I94"/>
    <mergeCell ref="H95:I95"/>
    <mergeCell ref="A1:I1"/>
    <mergeCell ref="A3:C6"/>
    <mergeCell ref="F3:I3"/>
    <mergeCell ref="F4:I4"/>
    <mergeCell ref="F5:I5"/>
    <mergeCell ref="F6:I6"/>
    <mergeCell ref="H96:I96"/>
    <mergeCell ref="H97:I97"/>
    <mergeCell ref="G100:H100"/>
    <mergeCell ref="E83:F83"/>
    <mergeCell ref="G83:H83"/>
    <mergeCell ref="E88:F88"/>
    <mergeCell ref="G88:H88"/>
    <mergeCell ref="H138:I138"/>
    <mergeCell ref="G104:H104"/>
    <mergeCell ref="G105:H105"/>
    <mergeCell ref="G106:H106"/>
    <mergeCell ref="G107:H107"/>
    <mergeCell ref="G108:H108"/>
    <mergeCell ref="G109:H109"/>
    <mergeCell ref="H159:I159"/>
    <mergeCell ref="B194:C194"/>
    <mergeCell ref="E194:F194"/>
    <mergeCell ref="G194:H194"/>
    <mergeCell ref="H139:I139"/>
    <mergeCell ref="B130:I130"/>
    <mergeCell ref="H132:I132"/>
    <mergeCell ref="H133:I133"/>
    <mergeCell ref="H134:I134"/>
    <mergeCell ref="H137:I137"/>
    <mergeCell ref="E195:F195"/>
    <mergeCell ref="G195:H195"/>
    <mergeCell ref="H140:I140"/>
    <mergeCell ref="H154:I154"/>
    <mergeCell ref="H155:I155"/>
    <mergeCell ref="H156:I156"/>
    <mergeCell ref="H157:I157"/>
    <mergeCell ref="H158:I158"/>
    <mergeCell ref="B198:C198"/>
    <mergeCell ref="E198:F198"/>
    <mergeCell ref="G198:H198"/>
    <mergeCell ref="B199:C199"/>
    <mergeCell ref="E199:F199"/>
    <mergeCell ref="G199:H199"/>
    <mergeCell ref="B196:C196"/>
    <mergeCell ref="E196:F196"/>
    <mergeCell ref="G196:H196"/>
    <mergeCell ref="B197:C197"/>
    <mergeCell ref="E197:F197"/>
    <mergeCell ref="G197:H197"/>
    <mergeCell ref="B204:C204"/>
    <mergeCell ref="E204:F204"/>
    <mergeCell ref="G204:H204"/>
    <mergeCell ref="B205:C205"/>
    <mergeCell ref="E205:F205"/>
    <mergeCell ref="G205:H205"/>
    <mergeCell ref="B200:F200"/>
    <mergeCell ref="G200:H200"/>
    <mergeCell ref="E202:F202"/>
    <mergeCell ref="G202:H202"/>
    <mergeCell ref="B203:C203"/>
    <mergeCell ref="E203:F203"/>
    <mergeCell ref="G203:H203"/>
    <mergeCell ref="B210:F210"/>
    <mergeCell ref="G210:H210"/>
    <mergeCell ref="B221:C221"/>
    <mergeCell ref="E221:F221"/>
    <mergeCell ref="G221:H221"/>
    <mergeCell ref="E222:F222"/>
    <mergeCell ref="G222:H222"/>
    <mergeCell ref="B206:C206"/>
    <mergeCell ref="E206:F206"/>
    <mergeCell ref="G206:H206"/>
    <mergeCell ref="B207:F207"/>
    <mergeCell ref="G207:H207"/>
    <mergeCell ref="B209:F209"/>
    <mergeCell ref="G209:H209"/>
    <mergeCell ref="B225:C225"/>
    <mergeCell ref="E225:F225"/>
    <mergeCell ref="G225:H225"/>
    <mergeCell ref="B226:C226"/>
    <mergeCell ref="E226:F226"/>
    <mergeCell ref="G226:H226"/>
    <mergeCell ref="B223:C223"/>
    <mergeCell ref="E223:F223"/>
    <mergeCell ref="G223:H223"/>
    <mergeCell ref="B224:C224"/>
    <mergeCell ref="E224:F224"/>
    <mergeCell ref="G224:H224"/>
    <mergeCell ref="B231:C231"/>
    <mergeCell ref="E231:F231"/>
    <mergeCell ref="G231:H231"/>
    <mergeCell ref="B232:C232"/>
    <mergeCell ref="E232:F232"/>
    <mergeCell ref="G232:H232"/>
    <mergeCell ref="B227:F227"/>
    <mergeCell ref="G227:H227"/>
    <mergeCell ref="E229:F229"/>
    <mergeCell ref="G229:H229"/>
    <mergeCell ref="B230:C230"/>
    <mergeCell ref="E230:F230"/>
    <mergeCell ref="G230:H230"/>
    <mergeCell ref="B237:F237"/>
    <mergeCell ref="G237:H237"/>
    <mergeCell ref="B240:C240"/>
    <mergeCell ref="E240:F240"/>
    <mergeCell ref="G240:H240"/>
    <mergeCell ref="E241:F241"/>
    <mergeCell ref="G241:H241"/>
    <mergeCell ref="B233:C233"/>
    <mergeCell ref="E233:F233"/>
    <mergeCell ref="G233:H233"/>
    <mergeCell ref="B234:F234"/>
    <mergeCell ref="G234:H234"/>
    <mergeCell ref="B236:F236"/>
    <mergeCell ref="G236:H236"/>
    <mergeCell ref="B244:C244"/>
    <mergeCell ref="E244:F244"/>
    <mergeCell ref="G244:H244"/>
    <mergeCell ref="B245:C245"/>
    <mergeCell ref="E245:F245"/>
    <mergeCell ref="G245:H245"/>
    <mergeCell ref="B242:C242"/>
    <mergeCell ref="E242:F242"/>
    <mergeCell ref="G242:H242"/>
    <mergeCell ref="B243:C243"/>
    <mergeCell ref="E243:F243"/>
    <mergeCell ref="G243:H243"/>
    <mergeCell ref="B250:C250"/>
    <mergeCell ref="E250:F250"/>
    <mergeCell ref="G250:H250"/>
    <mergeCell ref="B251:C251"/>
    <mergeCell ref="E251:F251"/>
    <mergeCell ref="G251:H251"/>
    <mergeCell ref="B246:F246"/>
    <mergeCell ref="G246:H246"/>
    <mergeCell ref="E248:F248"/>
    <mergeCell ref="G248:H248"/>
    <mergeCell ref="B249:C249"/>
    <mergeCell ref="E249:F249"/>
    <mergeCell ref="G249:H249"/>
    <mergeCell ref="B256:F256"/>
    <mergeCell ref="G256:H256"/>
    <mergeCell ref="B259:C259"/>
    <mergeCell ref="E259:F259"/>
    <mergeCell ref="G259:H259"/>
    <mergeCell ref="E260:F260"/>
    <mergeCell ref="G260:H260"/>
    <mergeCell ref="B252:C252"/>
    <mergeCell ref="E252:F252"/>
    <mergeCell ref="G252:H252"/>
    <mergeCell ref="B253:F253"/>
    <mergeCell ref="G253:H253"/>
    <mergeCell ref="B255:F255"/>
    <mergeCell ref="G255:H255"/>
    <mergeCell ref="B263:C263"/>
    <mergeCell ref="E263:F263"/>
    <mergeCell ref="G263:H263"/>
    <mergeCell ref="B264:C264"/>
    <mergeCell ref="E264:F264"/>
    <mergeCell ref="G264:H264"/>
    <mergeCell ref="B261:C261"/>
    <mergeCell ref="E261:F261"/>
    <mergeCell ref="G261:H261"/>
    <mergeCell ref="B262:C262"/>
    <mergeCell ref="E262:F262"/>
    <mergeCell ref="G262:H262"/>
    <mergeCell ref="B269:C269"/>
    <mergeCell ref="E269:F269"/>
    <mergeCell ref="G269:H269"/>
    <mergeCell ref="B270:C270"/>
    <mergeCell ref="E270:F270"/>
    <mergeCell ref="G270:H270"/>
    <mergeCell ref="B265:F265"/>
    <mergeCell ref="G265:H265"/>
    <mergeCell ref="E267:F267"/>
    <mergeCell ref="G267:H267"/>
    <mergeCell ref="B268:C268"/>
    <mergeCell ref="E268:F268"/>
    <mergeCell ref="G268:H268"/>
    <mergeCell ref="B275:F275"/>
    <mergeCell ref="G275:H275"/>
    <mergeCell ref="B278:C278"/>
    <mergeCell ref="E278:F278"/>
    <mergeCell ref="G278:H278"/>
    <mergeCell ref="E279:F279"/>
    <mergeCell ref="G279:H279"/>
    <mergeCell ref="B271:C271"/>
    <mergeCell ref="E271:F271"/>
    <mergeCell ref="G271:H271"/>
    <mergeCell ref="B272:F272"/>
    <mergeCell ref="G272:H272"/>
    <mergeCell ref="B274:F274"/>
    <mergeCell ref="G274:H274"/>
    <mergeCell ref="B282:C282"/>
    <mergeCell ref="E282:F282"/>
    <mergeCell ref="G282:H282"/>
    <mergeCell ref="B283:C283"/>
    <mergeCell ref="E283:F283"/>
    <mergeCell ref="G283:H283"/>
    <mergeCell ref="B280:C280"/>
    <mergeCell ref="E280:F280"/>
    <mergeCell ref="G280:H280"/>
    <mergeCell ref="B281:C281"/>
    <mergeCell ref="E281:F281"/>
    <mergeCell ref="G281:H281"/>
    <mergeCell ref="B288:C288"/>
    <mergeCell ref="E288:F288"/>
    <mergeCell ref="G288:H288"/>
    <mergeCell ref="B289:C289"/>
    <mergeCell ref="E289:F289"/>
    <mergeCell ref="G289:H289"/>
    <mergeCell ref="B284:F284"/>
    <mergeCell ref="G284:H284"/>
    <mergeCell ref="E286:F286"/>
    <mergeCell ref="G286:H286"/>
    <mergeCell ref="B287:C287"/>
    <mergeCell ref="E287:F287"/>
    <mergeCell ref="G287:H287"/>
    <mergeCell ref="B294:F294"/>
    <mergeCell ref="G294:H294"/>
    <mergeCell ref="B297:C297"/>
    <mergeCell ref="E297:F297"/>
    <mergeCell ref="G297:H297"/>
    <mergeCell ref="E298:F298"/>
    <mergeCell ref="G298:H298"/>
    <mergeCell ref="B290:C290"/>
    <mergeCell ref="E290:F290"/>
    <mergeCell ref="G290:H290"/>
    <mergeCell ref="B291:F291"/>
    <mergeCell ref="G291:H291"/>
    <mergeCell ref="B293:F293"/>
    <mergeCell ref="G293:H293"/>
    <mergeCell ref="B301:C301"/>
    <mergeCell ref="E301:F301"/>
    <mergeCell ref="G301:H301"/>
    <mergeCell ref="B302:C302"/>
    <mergeCell ref="E302:F302"/>
    <mergeCell ref="G302:H302"/>
    <mergeCell ref="B299:C299"/>
    <mergeCell ref="E299:F299"/>
    <mergeCell ref="G299:H299"/>
    <mergeCell ref="B300:C300"/>
    <mergeCell ref="E300:F300"/>
    <mergeCell ref="G300:H300"/>
    <mergeCell ref="B307:C307"/>
    <mergeCell ref="E307:F307"/>
    <mergeCell ref="G307:H307"/>
    <mergeCell ref="B308:C308"/>
    <mergeCell ref="E308:F308"/>
    <mergeCell ref="G308:H308"/>
    <mergeCell ref="B303:F303"/>
    <mergeCell ref="G303:H303"/>
    <mergeCell ref="E305:F305"/>
    <mergeCell ref="G305:H305"/>
    <mergeCell ref="B306:C306"/>
    <mergeCell ref="E306:F306"/>
    <mergeCell ref="G306:H306"/>
    <mergeCell ref="B313:F313"/>
    <mergeCell ref="G313:H313"/>
    <mergeCell ref="B309:C309"/>
    <mergeCell ref="E309:F309"/>
    <mergeCell ref="G309:H309"/>
    <mergeCell ref="B310:F310"/>
    <mergeCell ref="G310:H310"/>
    <mergeCell ref="B312:F312"/>
    <mergeCell ref="G312:H312"/>
  </mergeCells>
  <dataValidations disablePrompts="1" count="1">
    <dataValidation type="list" allowBlank="1" showInputMessage="1" showErrorMessage="1" sqref="H31:H32" xr:uid="{0FE9F138-1561-46C6-B446-D95D0F2228D1}">
      <formula1>"0,1,2,3"</formula1>
    </dataValidation>
  </dataValidations>
  <hyperlinks>
    <hyperlink ref="F6" r:id="rId1" xr:uid="{FCF644F6-37A6-4860-965D-71D3E7D7AA28}"/>
  </hyperlinks>
  <pageMargins left="0.7" right="0.7" top="0.75" bottom="0.75" header="0.3" footer="0.3"/>
  <pageSetup orientation="portrait" r:id="rId2"/>
  <headerFooter>
    <oddHeader>&amp;L&amp;"Calibri,Bold"&amp;K05-022Versi 1.0&amp;C&amp;"Calibri,Bold"&amp;K05-022Page &amp;P</oddHeader>
    <oddFooter xml:space="preserve">&amp;L&amp;"Calibri,Bold"&amp;K05-023Dapatkan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Table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2022-06-28T05:13:28Z</cp:lastPrinted>
  <dcterms:created xsi:type="dcterms:W3CDTF">2022-06-26T03:54:31Z</dcterms:created>
  <dcterms:modified xsi:type="dcterms:W3CDTF">2022-11-17T04:14:05Z</dcterms:modified>
</cp:coreProperties>
</file>