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526" documentId="13_ncr:1_{9B14D223-1BCF-4073-9BD8-94259499E361}" xr6:coauthVersionLast="47" xr6:coauthVersionMax="47" xr10:uidLastSave="{6708DF83-D563-4A02-A04B-2C3B52C479C0}"/>
  <bookViews>
    <workbookView xWindow="-120" yWindow="-120" windowWidth="29040" windowHeight="15720" xr2:uid="{21FCEAF9-0CA6-47D8-9BDF-B8C2C9992E2F}"/>
  </bookViews>
  <sheets>
    <sheet name="About" sheetId="4" r:id="rId1"/>
    <sheet name="Input &amp; Process" sheetId="1" r:id="rId2"/>
    <sheet name="Table" sheetId="2" r:id="rId3"/>
    <sheet name="Re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2" l="1"/>
  <c r="C42" i="2"/>
  <c r="C43" i="2" s="1"/>
  <c r="C44" i="2" s="1"/>
  <c r="C45" i="2" s="1"/>
  <c r="C46" i="2" s="1"/>
  <c r="C47" i="2"/>
  <c r="C40" i="2"/>
  <c r="H297" i="3"/>
  <c r="H296" i="3"/>
  <c r="G296" i="3"/>
  <c r="H294" i="3"/>
  <c r="G294" i="3"/>
  <c r="H292" i="3"/>
  <c r="G292" i="3"/>
  <c r="F292" i="3"/>
  <c r="E292" i="3"/>
  <c r="D292" i="3"/>
  <c r="H291" i="3"/>
  <c r="G291" i="3"/>
  <c r="F291" i="3"/>
  <c r="E291" i="3"/>
  <c r="D291" i="3"/>
  <c r="H290" i="3"/>
  <c r="G290" i="3"/>
  <c r="F290" i="3"/>
  <c r="E290" i="3"/>
  <c r="D290" i="3"/>
  <c r="H287" i="3"/>
  <c r="G287" i="3"/>
  <c r="H286" i="3"/>
  <c r="G286" i="3"/>
  <c r="F286" i="3"/>
  <c r="E286" i="3"/>
  <c r="D286" i="3"/>
  <c r="H285" i="3"/>
  <c r="G285" i="3"/>
  <c r="F285" i="3"/>
  <c r="E285" i="3"/>
  <c r="D285" i="3"/>
  <c r="H284" i="3"/>
  <c r="G284" i="3"/>
  <c r="F284" i="3"/>
  <c r="E284" i="3"/>
  <c r="D284" i="3"/>
  <c r="H283" i="3"/>
  <c r="G283" i="3"/>
  <c r="F283" i="3"/>
  <c r="E283" i="3"/>
  <c r="D283" i="3"/>
  <c r="H278" i="3"/>
  <c r="H277" i="3"/>
  <c r="G277" i="3"/>
  <c r="H275" i="3"/>
  <c r="G275" i="3"/>
  <c r="H273" i="3"/>
  <c r="G273" i="3"/>
  <c r="F273" i="3"/>
  <c r="E273" i="3"/>
  <c r="D273" i="3"/>
  <c r="H272" i="3"/>
  <c r="G272" i="3"/>
  <c r="F272" i="3"/>
  <c r="E272" i="3"/>
  <c r="D272" i="3"/>
  <c r="H271" i="3"/>
  <c r="G271" i="3"/>
  <c r="F271" i="3"/>
  <c r="E271" i="3"/>
  <c r="D271" i="3"/>
  <c r="H268" i="3"/>
  <c r="G268" i="3"/>
  <c r="H267" i="3"/>
  <c r="G267" i="3"/>
  <c r="F267" i="3"/>
  <c r="E267" i="3"/>
  <c r="D267" i="3"/>
  <c r="H266" i="3"/>
  <c r="G266" i="3"/>
  <c r="F266" i="3"/>
  <c r="E266" i="3"/>
  <c r="D266" i="3"/>
  <c r="H265" i="3"/>
  <c r="G265" i="3"/>
  <c r="F265" i="3"/>
  <c r="E265" i="3"/>
  <c r="D265" i="3"/>
  <c r="H264" i="3"/>
  <c r="G264" i="3"/>
  <c r="F264" i="3"/>
  <c r="E264" i="3"/>
  <c r="D264" i="3"/>
  <c r="H259" i="3"/>
  <c r="G259" i="3"/>
  <c r="H258" i="3"/>
  <c r="G258" i="3"/>
  <c r="H256" i="3"/>
  <c r="G256" i="3"/>
  <c r="H252" i="3"/>
  <c r="G252" i="3"/>
  <c r="F252" i="3"/>
  <c r="E252" i="3"/>
  <c r="D252" i="3"/>
  <c r="H249" i="3"/>
  <c r="G249" i="3"/>
  <c r="H248" i="3"/>
  <c r="G248" i="3"/>
  <c r="F248" i="3"/>
  <c r="E248" i="3"/>
  <c r="D248" i="3"/>
  <c r="H247" i="3"/>
  <c r="G247" i="3"/>
  <c r="F247" i="3"/>
  <c r="E247" i="3"/>
  <c r="D247" i="3"/>
  <c r="H246" i="3"/>
  <c r="G246" i="3"/>
  <c r="F246" i="3"/>
  <c r="E246" i="3"/>
  <c r="D246" i="3"/>
  <c r="H245" i="3"/>
  <c r="G245" i="3"/>
  <c r="F245" i="3"/>
  <c r="E245" i="3"/>
  <c r="D245" i="3"/>
  <c r="H240" i="3"/>
  <c r="G240" i="3"/>
  <c r="H239" i="3"/>
  <c r="G239" i="3"/>
  <c r="H237" i="3"/>
  <c r="G237" i="3"/>
  <c r="H233" i="3"/>
  <c r="G233" i="3"/>
  <c r="F233" i="3"/>
  <c r="E233" i="3"/>
  <c r="D233" i="3"/>
  <c r="H230" i="3"/>
  <c r="G230" i="3"/>
  <c r="H229" i="3"/>
  <c r="G229" i="3"/>
  <c r="F229" i="3"/>
  <c r="E229" i="3"/>
  <c r="D229" i="3"/>
  <c r="H228" i="3"/>
  <c r="G228" i="3"/>
  <c r="F228" i="3"/>
  <c r="E228" i="3"/>
  <c r="D228" i="3"/>
  <c r="H227" i="3"/>
  <c r="G227" i="3"/>
  <c r="F227" i="3"/>
  <c r="E227" i="3"/>
  <c r="D227" i="3"/>
  <c r="H226" i="3"/>
  <c r="G226" i="3"/>
  <c r="F226" i="3"/>
  <c r="E226" i="3"/>
  <c r="D226" i="3"/>
  <c r="H221" i="3"/>
  <c r="H220" i="3"/>
  <c r="G220" i="3"/>
  <c r="H218" i="3"/>
  <c r="G218" i="3"/>
  <c r="H216" i="3"/>
  <c r="G216" i="3"/>
  <c r="F216" i="3"/>
  <c r="E216" i="3"/>
  <c r="D216" i="3"/>
  <c r="H215" i="3"/>
  <c r="G215" i="3"/>
  <c r="F215" i="3"/>
  <c r="E215" i="3"/>
  <c r="D215" i="3"/>
  <c r="H214" i="3"/>
  <c r="G214" i="3"/>
  <c r="F214" i="3"/>
  <c r="E214" i="3"/>
  <c r="D214" i="3"/>
  <c r="H211" i="3"/>
  <c r="G211" i="3"/>
  <c r="H210" i="3"/>
  <c r="G210" i="3"/>
  <c r="F210" i="3"/>
  <c r="E210" i="3"/>
  <c r="D210" i="3"/>
  <c r="H209" i="3"/>
  <c r="G209" i="3"/>
  <c r="F209" i="3"/>
  <c r="E209" i="3"/>
  <c r="D209" i="3"/>
  <c r="H208" i="3"/>
  <c r="G208" i="3"/>
  <c r="F208" i="3"/>
  <c r="E208" i="3"/>
  <c r="D208" i="3"/>
  <c r="H207" i="3"/>
  <c r="G207" i="3"/>
  <c r="F207" i="3"/>
  <c r="E207" i="3"/>
  <c r="D207" i="3"/>
  <c r="H202" i="3"/>
  <c r="H201" i="3"/>
  <c r="G201" i="3"/>
  <c r="H199" i="3"/>
  <c r="G199" i="3"/>
  <c r="H197" i="3"/>
  <c r="G197" i="3"/>
  <c r="F197" i="3"/>
  <c r="E197" i="3"/>
  <c r="D197" i="3"/>
  <c r="H196" i="3"/>
  <c r="G196" i="3"/>
  <c r="F196" i="3"/>
  <c r="E196" i="3"/>
  <c r="D196" i="3"/>
  <c r="H195" i="3"/>
  <c r="G195" i="3"/>
  <c r="F195" i="3"/>
  <c r="E195" i="3"/>
  <c r="D195" i="3"/>
  <c r="H192" i="3"/>
  <c r="G192" i="3"/>
  <c r="H191" i="3"/>
  <c r="G191" i="3"/>
  <c r="F191" i="3"/>
  <c r="E191" i="3"/>
  <c r="D191" i="3"/>
  <c r="H190" i="3"/>
  <c r="G190" i="3"/>
  <c r="F190" i="3"/>
  <c r="E190" i="3"/>
  <c r="D190" i="3"/>
  <c r="H189" i="3"/>
  <c r="G189" i="3"/>
  <c r="F189" i="3"/>
  <c r="E189" i="3"/>
  <c r="D189" i="3"/>
  <c r="H188" i="3"/>
  <c r="G188" i="3"/>
  <c r="F188" i="3"/>
  <c r="E188" i="3"/>
  <c r="D188" i="3"/>
  <c r="H176" i="3"/>
  <c r="G176" i="3"/>
  <c r="F176" i="3"/>
  <c r="E176" i="3"/>
  <c r="H175" i="3"/>
  <c r="G175" i="3"/>
  <c r="F175" i="3"/>
  <c r="E175" i="3"/>
  <c r="H164" i="3"/>
  <c r="H157" i="3"/>
  <c r="H156" i="3"/>
  <c r="H146" i="3"/>
  <c r="H144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I77" i="3"/>
  <c r="H77" i="3"/>
  <c r="I76" i="3"/>
  <c r="H76" i="3"/>
  <c r="I75" i="3"/>
  <c r="H75" i="3"/>
  <c r="I74" i="3"/>
  <c r="H74" i="3"/>
  <c r="F71" i="3"/>
  <c r="F70" i="3"/>
  <c r="F69" i="3"/>
  <c r="F68" i="3"/>
  <c r="H69" i="3"/>
  <c r="H68" i="3"/>
  <c r="H66" i="3"/>
  <c r="H65" i="3"/>
  <c r="H64" i="3"/>
  <c r="H63" i="3"/>
  <c r="F66" i="3"/>
  <c r="F65" i="3"/>
  <c r="F64" i="3"/>
  <c r="F63" i="3"/>
  <c r="H35" i="3"/>
  <c r="H34" i="3"/>
  <c r="H33" i="3"/>
  <c r="H32" i="3"/>
  <c r="H31" i="3"/>
  <c r="H29" i="3"/>
  <c r="G29" i="3"/>
  <c r="F29" i="3"/>
  <c r="E29" i="3"/>
  <c r="D29" i="3"/>
  <c r="H28" i="3"/>
  <c r="G28" i="3"/>
  <c r="F28" i="3"/>
  <c r="E28" i="3"/>
  <c r="D28" i="3"/>
  <c r="H25" i="3"/>
  <c r="H24" i="3"/>
  <c r="R49" i="1" l="1"/>
  <c r="R48" i="1"/>
  <c r="F23" i="1"/>
  <c r="G23" i="1"/>
  <c r="H95" i="1" s="1"/>
  <c r="H168" i="3" s="1"/>
  <c r="H23" i="1"/>
  <c r="E23" i="1"/>
  <c r="H99" i="1"/>
  <c r="H98" i="1"/>
  <c r="H76" i="2"/>
  <c r="B79" i="2" s="1"/>
  <c r="C79" i="2"/>
  <c r="C27" i="2"/>
  <c r="F27" i="2" s="1"/>
  <c r="H24" i="2"/>
  <c r="B27" i="2" s="1"/>
  <c r="E27" i="2" s="1"/>
  <c r="H92" i="1"/>
  <c r="G185" i="1"/>
  <c r="F102" i="1"/>
  <c r="F65" i="1"/>
  <c r="G102" i="1" s="1"/>
  <c r="F60" i="1"/>
  <c r="E103" i="1" s="1"/>
  <c r="R38" i="1"/>
  <c r="R36" i="1"/>
  <c r="H103" i="1"/>
  <c r="H102" i="1"/>
  <c r="E198" i="1"/>
  <c r="G198" i="1" s="1"/>
  <c r="E199" i="1"/>
  <c r="G199" i="1" s="1"/>
  <c r="E197" i="1"/>
  <c r="G197" i="1" s="1"/>
  <c r="H94" i="1"/>
  <c r="H167" i="3" s="1"/>
  <c r="E178" i="1"/>
  <c r="G178" i="1" s="1"/>
  <c r="G182" i="1" s="1"/>
  <c r="E159" i="1"/>
  <c r="G159" i="1" s="1"/>
  <c r="G163" i="1" s="1"/>
  <c r="E142" i="1"/>
  <c r="G142" i="1" s="1"/>
  <c r="E141" i="1"/>
  <c r="G141" i="1" s="1"/>
  <c r="E121" i="1"/>
  <c r="G121" i="1" s="1"/>
  <c r="E140" i="1"/>
  <c r="G140" i="1" s="1"/>
  <c r="E123" i="1"/>
  <c r="G123" i="1" s="1"/>
  <c r="E122" i="1"/>
  <c r="G122" i="1" s="1"/>
  <c r="E115" i="1"/>
  <c r="G115" i="1" s="1"/>
  <c r="E116" i="1"/>
  <c r="G116" i="1" s="1"/>
  <c r="E117" i="1"/>
  <c r="G117" i="1" s="1"/>
  <c r="E114" i="1"/>
  <c r="G114" i="1" s="1"/>
  <c r="H60" i="1"/>
  <c r="F103" i="1" s="1"/>
  <c r="H104" i="1" l="1"/>
  <c r="H177" i="3" s="1"/>
  <c r="H172" i="3"/>
  <c r="H93" i="1"/>
  <c r="H166" i="3" s="1"/>
  <c r="G204" i="1"/>
  <c r="G278" i="3" s="1"/>
  <c r="H165" i="3"/>
  <c r="F104" i="1"/>
  <c r="H171" i="3"/>
  <c r="G103" i="1"/>
  <c r="C28" i="2"/>
  <c r="F28" i="2" s="1"/>
  <c r="M37" i="2" s="1"/>
  <c r="E104" i="1"/>
  <c r="E3" i="2"/>
  <c r="E79" i="2"/>
  <c r="B80" i="2"/>
  <c r="B86" i="2"/>
  <c r="C80" i="2"/>
  <c r="C86" i="2"/>
  <c r="F79" i="2"/>
  <c r="B28" i="2"/>
  <c r="E4" i="2" s="1"/>
  <c r="F3" i="2"/>
  <c r="F12" i="2" s="1"/>
  <c r="B34" i="2"/>
  <c r="E10" i="2" s="1"/>
  <c r="C34" i="2"/>
  <c r="E216" i="1"/>
  <c r="G216" i="1" s="1"/>
  <c r="E218" i="1"/>
  <c r="G218" i="1" s="1"/>
  <c r="E217" i="1"/>
  <c r="G217" i="1" s="1"/>
  <c r="R35" i="1"/>
  <c r="H143" i="3" s="1"/>
  <c r="R37" i="1"/>
  <c r="H145" i="3" s="1"/>
  <c r="E102" i="1"/>
  <c r="F105" i="1"/>
  <c r="F178" i="3" s="1"/>
  <c r="H105" i="1"/>
  <c r="H178" i="3" s="1"/>
  <c r="F106" i="1"/>
  <c r="F179" i="3" s="1"/>
  <c r="H106" i="1"/>
  <c r="H179" i="3" s="1"/>
  <c r="G201" i="1"/>
  <c r="E133" i="1"/>
  <c r="G133" i="1" s="1"/>
  <c r="E136" i="1"/>
  <c r="E135" i="1"/>
  <c r="E134" i="1"/>
  <c r="G144" i="1"/>
  <c r="G118" i="1"/>
  <c r="G125" i="1"/>
  <c r="E106" i="1" l="1"/>
  <c r="E179" i="3" s="1"/>
  <c r="E177" i="3"/>
  <c r="G104" i="1"/>
  <c r="F177" i="3"/>
  <c r="C29" i="2"/>
  <c r="F5" i="2" s="1"/>
  <c r="F14" i="2" s="1"/>
  <c r="F4" i="2"/>
  <c r="F13" i="2" s="1"/>
  <c r="J40" i="2"/>
  <c r="J41" i="2" s="1"/>
  <c r="M89" i="2"/>
  <c r="J92" i="2" s="1"/>
  <c r="B81" i="2"/>
  <c r="E86" i="2"/>
  <c r="E80" i="2"/>
  <c r="I92" i="2"/>
  <c r="F80" i="2"/>
  <c r="C81" i="2"/>
  <c r="C92" i="2"/>
  <c r="F84" i="2"/>
  <c r="B3" i="2"/>
  <c r="E34" i="2"/>
  <c r="F37" i="2"/>
  <c r="I40" i="2"/>
  <c r="I53" i="2" s="1"/>
  <c r="M50" i="2"/>
  <c r="C53" i="2"/>
  <c r="F29" i="2"/>
  <c r="F10" i="2"/>
  <c r="F19" i="2" s="1"/>
  <c r="F32" i="2"/>
  <c r="E28" i="2"/>
  <c r="B29" i="2"/>
  <c r="B30" i="2" s="1"/>
  <c r="C3" i="2"/>
  <c r="G127" i="1"/>
  <c r="G128" i="1" s="1"/>
  <c r="G220" i="1"/>
  <c r="E152" i="1"/>
  <c r="G152" i="1" s="1"/>
  <c r="E171" i="1"/>
  <c r="G171" i="1" s="1"/>
  <c r="E105" i="1"/>
  <c r="E178" i="3" s="1"/>
  <c r="G134" i="1"/>
  <c r="E153" i="1"/>
  <c r="G135" i="1"/>
  <c r="E154" i="1"/>
  <c r="G136" i="1"/>
  <c r="E155" i="1"/>
  <c r="R46" i="1" l="1"/>
  <c r="H154" i="3" s="1"/>
  <c r="G202" i="3"/>
  <c r="G177" i="3"/>
  <c r="G106" i="1"/>
  <c r="G105" i="1"/>
  <c r="G178" i="3" s="1"/>
  <c r="C4" i="2"/>
  <c r="C30" i="2"/>
  <c r="M102" i="2"/>
  <c r="J105" i="2" s="1"/>
  <c r="J53" i="2"/>
  <c r="J54" i="2" s="1"/>
  <c r="J93" i="2"/>
  <c r="J99" i="2"/>
  <c r="B40" i="2"/>
  <c r="F89" i="2"/>
  <c r="B92" i="2" s="1"/>
  <c r="F81" i="2"/>
  <c r="C82" i="2"/>
  <c r="F85" i="2"/>
  <c r="I99" i="2"/>
  <c r="I93" i="2"/>
  <c r="I105" i="2"/>
  <c r="C105" i="2"/>
  <c r="C93" i="2"/>
  <c r="C99" i="2"/>
  <c r="E81" i="2"/>
  <c r="B82" i="2"/>
  <c r="E6" i="2"/>
  <c r="E12" i="2" s="1"/>
  <c r="E5" i="2"/>
  <c r="F50" i="2"/>
  <c r="M63" i="2"/>
  <c r="I47" i="2"/>
  <c r="I60" i="2" s="1"/>
  <c r="I41" i="2"/>
  <c r="I54" i="2" s="1"/>
  <c r="I66" i="2"/>
  <c r="C66" i="2"/>
  <c r="C54" i="2"/>
  <c r="C60" i="2"/>
  <c r="J47" i="2"/>
  <c r="E29" i="2"/>
  <c r="E30" i="2" s="1"/>
  <c r="F30" i="2"/>
  <c r="F33" i="2"/>
  <c r="B10" i="2"/>
  <c r="B4" i="2"/>
  <c r="F6" i="2"/>
  <c r="F15" i="2" s="1"/>
  <c r="C31" i="2"/>
  <c r="C8" i="2"/>
  <c r="C10" i="2"/>
  <c r="C5" i="2"/>
  <c r="E190" i="1"/>
  <c r="E209" i="1" s="1"/>
  <c r="G209" i="1" s="1"/>
  <c r="E174" i="1"/>
  <c r="G155" i="1"/>
  <c r="E173" i="1"/>
  <c r="G154" i="1"/>
  <c r="G153" i="1"/>
  <c r="E172" i="1"/>
  <c r="G137" i="1"/>
  <c r="G146" i="1" s="1"/>
  <c r="G179" i="3" l="1"/>
  <c r="H108" i="1"/>
  <c r="H107" i="1"/>
  <c r="G147" i="1"/>
  <c r="J94" i="2"/>
  <c r="M115" i="2"/>
  <c r="J118" i="2" s="1"/>
  <c r="J66" i="2"/>
  <c r="J67" i="2" s="1"/>
  <c r="J68" i="2" s="1"/>
  <c r="J69" i="2" s="1"/>
  <c r="J70" i="2" s="1"/>
  <c r="J71" i="2" s="1"/>
  <c r="J112" i="2"/>
  <c r="J106" i="2"/>
  <c r="B99" i="2"/>
  <c r="B93" i="2"/>
  <c r="F102" i="2"/>
  <c r="B105" i="2" s="1"/>
  <c r="B53" i="2"/>
  <c r="B83" i="2"/>
  <c r="I112" i="2"/>
  <c r="C83" i="2"/>
  <c r="F86" i="2"/>
  <c r="I106" i="2"/>
  <c r="I94" i="2"/>
  <c r="E82" i="2"/>
  <c r="C94" i="2"/>
  <c r="C112" i="2"/>
  <c r="C106" i="2"/>
  <c r="C118" i="2"/>
  <c r="I118" i="2"/>
  <c r="F82" i="2"/>
  <c r="E13" i="2"/>
  <c r="E19" i="2"/>
  <c r="J60" i="2"/>
  <c r="F63" i="2"/>
  <c r="B41" i="2"/>
  <c r="B42" i="2" s="1"/>
  <c r="B47" i="2"/>
  <c r="I42" i="2"/>
  <c r="I43" i="2" s="1"/>
  <c r="I67" i="2"/>
  <c r="I73" i="2"/>
  <c r="C55" i="2"/>
  <c r="J55" i="2"/>
  <c r="C67" i="2"/>
  <c r="C73" i="2"/>
  <c r="J42" i="2"/>
  <c r="F34" i="2"/>
  <c r="B31" i="2"/>
  <c r="E7" i="2" s="1"/>
  <c r="B5" i="2"/>
  <c r="C6" i="2"/>
  <c r="C9" i="2"/>
  <c r="F31" i="2"/>
  <c r="C32" i="2"/>
  <c r="F7" i="2"/>
  <c r="F16" i="2" s="1"/>
  <c r="G190" i="1"/>
  <c r="G156" i="1"/>
  <c r="G165" i="1" s="1"/>
  <c r="G166" i="1" s="1"/>
  <c r="G172" i="1"/>
  <c r="E191" i="1"/>
  <c r="G173" i="1"/>
  <c r="E192" i="1"/>
  <c r="G174" i="1"/>
  <c r="E193" i="1"/>
  <c r="R47" i="1" l="1"/>
  <c r="H155" i="3" s="1"/>
  <c r="G221" i="3"/>
  <c r="H180" i="3"/>
  <c r="R34" i="1"/>
  <c r="H142" i="3" s="1"/>
  <c r="R39" i="1"/>
  <c r="H147" i="3" s="1"/>
  <c r="R32" i="1"/>
  <c r="H140" i="3" s="1"/>
  <c r="R40" i="1"/>
  <c r="H148" i="3" s="1"/>
  <c r="R30" i="1"/>
  <c r="H138" i="3" s="1"/>
  <c r="R29" i="1"/>
  <c r="H137" i="3" s="1"/>
  <c r="R31" i="1"/>
  <c r="H139" i="3" s="1"/>
  <c r="J73" i="2"/>
  <c r="G223" i="1"/>
  <c r="H181" i="3"/>
  <c r="R42" i="1"/>
  <c r="H150" i="3" s="1"/>
  <c r="R43" i="1"/>
  <c r="H151" i="3" s="1"/>
  <c r="R41" i="1"/>
  <c r="H149" i="3" s="1"/>
  <c r="J125" i="2"/>
  <c r="J119" i="2"/>
  <c r="J107" i="2"/>
  <c r="J95" i="2"/>
  <c r="B43" i="2"/>
  <c r="B44" i="2" s="1"/>
  <c r="B45" i="2" s="1"/>
  <c r="B46" i="2" s="1"/>
  <c r="B112" i="2"/>
  <c r="B106" i="2"/>
  <c r="B94" i="2"/>
  <c r="F115" i="2"/>
  <c r="B118" i="2" s="1"/>
  <c r="B66" i="2"/>
  <c r="B73" i="2" s="1"/>
  <c r="C95" i="2"/>
  <c r="C107" i="2"/>
  <c r="C125" i="2"/>
  <c r="C119" i="2"/>
  <c r="C84" i="2"/>
  <c r="I95" i="2"/>
  <c r="I107" i="2"/>
  <c r="E83" i="2"/>
  <c r="I119" i="2"/>
  <c r="I125" i="2"/>
  <c r="F83" i="2"/>
  <c r="B84" i="2"/>
  <c r="E14" i="2"/>
  <c r="B54" i="2"/>
  <c r="B55" i="2" s="1"/>
  <c r="B60" i="2"/>
  <c r="I55" i="2"/>
  <c r="I68" i="2" s="1"/>
  <c r="I44" i="2"/>
  <c r="I56" i="2"/>
  <c r="J56" i="2"/>
  <c r="C56" i="2"/>
  <c r="C68" i="2"/>
  <c r="J43" i="2"/>
  <c r="C7" i="2"/>
  <c r="E31" i="2"/>
  <c r="B6" i="2"/>
  <c r="F8" i="2"/>
  <c r="F17" i="2" s="1"/>
  <c r="C33" i="2"/>
  <c r="B32" i="2"/>
  <c r="E8" i="2" s="1"/>
  <c r="G193" i="1"/>
  <c r="E212" i="1"/>
  <c r="G212" i="1" s="1"/>
  <c r="G192" i="1"/>
  <c r="E211" i="1"/>
  <c r="G211" i="1" s="1"/>
  <c r="G191" i="1"/>
  <c r="E210" i="1"/>
  <c r="G210" i="1" s="1"/>
  <c r="G175" i="1"/>
  <c r="G184" i="1" s="1"/>
  <c r="G194" i="1"/>
  <c r="G203" i="1" s="1"/>
  <c r="R50" i="1" s="1"/>
  <c r="H158" i="3" s="1"/>
  <c r="R51" i="1" l="1"/>
  <c r="H159" i="3" s="1"/>
  <c r="G297" i="3"/>
  <c r="J120" i="2"/>
  <c r="J96" i="2"/>
  <c r="J108" i="2"/>
  <c r="B67" i="2"/>
  <c r="B68" i="2" s="1"/>
  <c r="B69" i="2" s="1"/>
  <c r="B70" i="2" s="1"/>
  <c r="B71" i="2" s="1"/>
  <c r="B72" i="2" s="1"/>
  <c r="B125" i="2"/>
  <c r="B119" i="2"/>
  <c r="B107" i="2"/>
  <c r="B56" i="2"/>
  <c r="B57" i="2" s="1"/>
  <c r="B58" i="2" s="1"/>
  <c r="B59" i="2" s="1"/>
  <c r="B95" i="2"/>
  <c r="C85" i="2"/>
  <c r="C108" i="2"/>
  <c r="C120" i="2"/>
  <c r="E84" i="2"/>
  <c r="I120" i="2"/>
  <c r="B85" i="2"/>
  <c r="I108" i="2"/>
  <c r="I96" i="2"/>
  <c r="C96" i="2"/>
  <c r="E15" i="2"/>
  <c r="I57" i="2"/>
  <c r="I45" i="2"/>
  <c r="C57" i="2"/>
  <c r="J57" i="2"/>
  <c r="J58" i="2" s="1"/>
  <c r="J72" i="2"/>
  <c r="J44" i="2"/>
  <c r="J45" i="2" s="1"/>
  <c r="C69" i="2"/>
  <c r="I69" i="2"/>
  <c r="F9" i="2"/>
  <c r="F18" i="2" s="1"/>
  <c r="B33" i="2"/>
  <c r="E9" i="2" s="1"/>
  <c r="B7" i="2"/>
  <c r="E32" i="2"/>
  <c r="E33" i="2" s="1"/>
  <c r="G213" i="1"/>
  <c r="G222" i="1" s="1"/>
  <c r="R24" i="1" s="1"/>
  <c r="H132" i="3" s="1"/>
  <c r="J109" i="2" l="1"/>
  <c r="J97" i="2"/>
  <c r="J121" i="2"/>
  <c r="B96" i="2"/>
  <c r="B108" i="2"/>
  <c r="B120" i="2"/>
  <c r="C109" i="2"/>
  <c r="C121" i="2"/>
  <c r="C97" i="2"/>
  <c r="E85" i="2"/>
  <c r="I109" i="2"/>
  <c r="I97" i="2"/>
  <c r="I121" i="2"/>
  <c r="E16" i="2"/>
  <c r="I46" i="2"/>
  <c r="I58" i="2"/>
  <c r="I70" i="2"/>
  <c r="C70" i="2"/>
  <c r="C58" i="2"/>
  <c r="B8" i="2"/>
  <c r="R25" i="1"/>
  <c r="R26" i="1" l="1"/>
  <c r="H134" i="3" s="1"/>
  <c r="H133" i="3"/>
  <c r="J122" i="2"/>
  <c r="J98" i="2"/>
  <c r="J110" i="2"/>
  <c r="B109" i="2"/>
  <c r="B121" i="2"/>
  <c r="B97" i="2"/>
  <c r="I98" i="2"/>
  <c r="I110" i="2"/>
  <c r="C98" i="2"/>
  <c r="I122" i="2"/>
  <c r="C122" i="2"/>
  <c r="C110" i="2"/>
  <c r="E17" i="2"/>
  <c r="J59" i="2"/>
  <c r="C59" i="2"/>
  <c r="I71" i="2"/>
  <c r="I59" i="2"/>
  <c r="J46" i="2"/>
  <c r="C71" i="2"/>
  <c r="B9" i="2"/>
  <c r="J123" i="2" l="1"/>
  <c r="J111" i="2"/>
  <c r="B98" i="2"/>
  <c r="B110" i="2"/>
  <c r="B122" i="2"/>
  <c r="C111" i="2"/>
  <c r="C123" i="2"/>
  <c r="I123" i="2"/>
  <c r="I111" i="2"/>
  <c r="C21" i="2"/>
  <c r="M122" i="2" s="1"/>
  <c r="E18" i="2"/>
  <c r="C72" i="2"/>
  <c r="I72" i="2"/>
  <c r="F111" i="2" l="1"/>
  <c r="L18" i="2"/>
  <c r="K18" i="2"/>
  <c r="M111" i="2"/>
  <c r="K16" i="2"/>
  <c r="I79" i="2"/>
  <c r="H79" i="2"/>
  <c r="I86" i="2"/>
  <c r="H86" i="2"/>
  <c r="H80" i="2"/>
  <c r="L79" i="2"/>
  <c r="K79" i="2"/>
  <c r="I80" i="2"/>
  <c r="K86" i="2"/>
  <c r="L92" i="2"/>
  <c r="K80" i="2"/>
  <c r="I81" i="2"/>
  <c r="F92" i="2"/>
  <c r="M92" i="2"/>
  <c r="L84" i="2"/>
  <c r="H81" i="2"/>
  <c r="L80" i="2"/>
  <c r="F99" i="2"/>
  <c r="F105" i="2"/>
  <c r="M99" i="2"/>
  <c r="L99" i="2"/>
  <c r="M93" i="2"/>
  <c r="I82" i="2"/>
  <c r="E92" i="2"/>
  <c r="L105" i="2"/>
  <c r="L85" i="2"/>
  <c r="M105" i="2"/>
  <c r="K81" i="2"/>
  <c r="F93" i="2"/>
  <c r="H82" i="2"/>
  <c r="L81" i="2"/>
  <c r="L93" i="2"/>
  <c r="M112" i="2"/>
  <c r="E93" i="2"/>
  <c r="K82" i="2"/>
  <c r="E99" i="2"/>
  <c r="L86" i="2"/>
  <c r="L106" i="2"/>
  <c r="F112" i="2"/>
  <c r="L112" i="2"/>
  <c r="L94" i="2"/>
  <c r="L118" i="2"/>
  <c r="F94" i="2"/>
  <c r="M94" i="2"/>
  <c r="M118" i="2"/>
  <c r="L82" i="2"/>
  <c r="F118" i="2"/>
  <c r="F106" i="2"/>
  <c r="I83" i="2"/>
  <c r="M106" i="2"/>
  <c r="H83" i="2"/>
  <c r="E105" i="2"/>
  <c r="F125" i="2"/>
  <c r="H84" i="2"/>
  <c r="L83" i="2"/>
  <c r="E106" i="2"/>
  <c r="F95" i="2"/>
  <c r="I84" i="2"/>
  <c r="F107" i="2"/>
  <c r="E112" i="2"/>
  <c r="L95" i="2"/>
  <c r="L125" i="2"/>
  <c r="M107" i="2"/>
  <c r="K83" i="2"/>
  <c r="M125" i="2"/>
  <c r="E94" i="2"/>
  <c r="F119" i="2"/>
  <c r="L107" i="2"/>
  <c r="L119" i="2"/>
  <c r="E118" i="2"/>
  <c r="M119" i="2"/>
  <c r="M95" i="2"/>
  <c r="E125" i="2"/>
  <c r="L120" i="2"/>
  <c r="I85" i="2"/>
  <c r="F120" i="2"/>
  <c r="F96" i="2"/>
  <c r="F108" i="2"/>
  <c r="M96" i="2"/>
  <c r="M120" i="2"/>
  <c r="E95" i="2"/>
  <c r="H85" i="2"/>
  <c r="M108" i="2"/>
  <c r="K84" i="2"/>
  <c r="L96" i="2"/>
  <c r="L108" i="2"/>
  <c r="E119" i="2"/>
  <c r="E107" i="2"/>
  <c r="L121" i="2"/>
  <c r="K85" i="2"/>
  <c r="F97" i="2"/>
  <c r="L109" i="2"/>
  <c r="M97" i="2"/>
  <c r="F121" i="2"/>
  <c r="M109" i="2"/>
  <c r="M121" i="2"/>
  <c r="E108" i="2"/>
  <c r="E96" i="2"/>
  <c r="F109" i="2"/>
  <c r="E120" i="2"/>
  <c r="L97" i="2"/>
  <c r="F98" i="2"/>
  <c r="F110" i="2"/>
  <c r="E121" i="2"/>
  <c r="E98" i="2"/>
  <c r="E97" i="2"/>
  <c r="M110" i="2"/>
  <c r="L98" i="2"/>
  <c r="L123" i="2"/>
  <c r="M98" i="2"/>
  <c r="E109" i="2"/>
  <c r="K15" i="2"/>
  <c r="K14" i="2"/>
  <c r="L16" i="2"/>
  <c r="L110" i="2"/>
  <c r="F122" i="2"/>
  <c r="L122" i="2"/>
  <c r="J124" i="2"/>
  <c r="M124" i="2" s="1"/>
  <c r="M123" i="2"/>
  <c r="B123" i="2"/>
  <c r="E122" i="2"/>
  <c r="B111" i="2"/>
  <c r="E111" i="2" s="1"/>
  <c r="E110" i="2"/>
  <c r="I124" i="2"/>
  <c r="L124" i="2" s="1"/>
  <c r="L111" i="2"/>
  <c r="C124" i="2"/>
  <c r="F124" i="2" s="1"/>
  <c r="F123" i="2"/>
  <c r="K13" i="2"/>
  <c r="K19" i="2"/>
  <c r="K12" i="2"/>
  <c r="L17" i="2"/>
  <c r="L15" i="2"/>
  <c r="L14" i="2"/>
  <c r="L19" i="2"/>
  <c r="L13" i="2"/>
  <c r="L12" i="2"/>
  <c r="K17" i="2"/>
  <c r="K34" i="2"/>
  <c r="K27" i="2"/>
  <c r="L72" i="2"/>
  <c r="E40" i="2"/>
  <c r="E41" i="2"/>
  <c r="M66" i="2"/>
  <c r="E53" i="2"/>
  <c r="E66" i="2"/>
  <c r="E67" i="2"/>
  <c r="E73" i="2"/>
  <c r="F40" i="2"/>
  <c r="E47" i="2"/>
  <c r="L40" i="2"/>
  <c r="E42" i="2"/>
  <c r="E60" i="2"/>
  <c r="M73" i="2"/>
  <c r="E54" i="2"/>
  <c r="M67" i="2"/>
  <c r="M68" i="2"/>
  <c r="E43" i="2"/>
  <c r="F53" i="2"/>
  <c r="L47" i="2"/>
  <c r="F47" i="2"/>
  <c r="L53" i="2"/>
  <c r="M53" i="2"/>
  <c r="F41" i="2"/>
  <c r="E55" i="2"/>
  <c r="M40" i="2"/>
  <c r="L41" i="2"/>
  <c r="E68" i="2"/>
  <c r="F42" i="2"/>
  <c r="L66" i="2"/>
  <c r="L60" i="2"/>
  <c r="F60" i="2"/>
  <c r="M47" i="2"/>
  <c r="F54" i="2"/>
  <c r="F66" i="2"/>
  <c r="L42" i="2"/>
  <c r="M54" i="2"/>
  <c r="E69" i="2"/>
  <c r="M69" i="2"/>
  <c r="M60" i="2"/>
  <c r="M41" i="2"/>
  <c r="E56" i="2"/>
  <c r="E44" i="2"/>
  <c r="L54" i="2"/>
  <c r="E45" i="2"/>
  <c r="E70" i="2"/>
  <c r="L55" i="2"/>
  <c r="F43" i="2"/>
  <c r="L67" i="2"/>
  <c r="E57" i="2"/>
  <c r="F73" i="2"/>
  <c r="F67" i="2"/>
  <c r="M55" i="2"/>
  <c r="F55" i="2"/>
  <c r="L43" i="2"/>
  <c r="M42" i="2"/>
  <c r="L73" i="2"/>
  <c r="M70" i="2"/>
  <c r="L44" i="2"/>
  <c r="E58" i="2"/>
  <c r="E71" i="2"/>
  <c r="F44" i="2"/>
  <c r="M71" i="2"/>
  <c r="E46" i="2"/>
  <c r="L56" i="2"/>
  <c r="M56" i="2"/>
  <c r="F68" i="2"/>
  <c r="L68" i="2"/>
  <c r="M43" i="2"/>
  <c r="F56" i="2"/>
  <c r="F45" i="2"/>
  <c r="F57" i="2"/>
  <c r="E59" i="2"/>
  <c r="M44" i="2"/>
  <c r="L45" i="2"/>
  <c r="F69" i="2"/>
  <c r="M72" i="2"/>
  <c r="M57" i="2"/>
  <c r="L69" i="2"/>
  <c r="E72" i="2"/>
  <c r="L57" i="2"/>
  <c r="L70" i="2"/>
  <c r="M58" i="2"/>
  <c r="F58" i="2"/>
  <c r="M45" i="2"/>
  <c r="L58" i="2"/>
  <c r="L46" i="2"/>
  <c r="F46" i="2"/>
  <c r="F70" i="2"/>
  <c r="L59" i="2"/>
  <c r="F71" i="2"/>
  <c r="F59" i="2"/>
  <c r="F72" i="2"/>
  <c r="M59" i="2"/>
  <c r="M46" i="2"/>
  <c r="L71" i="2"/>
  <c r="H9" i="2"/>
  <c r="H27" i="2"/>
  <c r="I28" i="2"/>
  <c r="I27" i="2"/>
  <c r="H34" i="2"/>
  <c r="L4" i="2"/>
  <c r="L3" i="2"/>
  <c r="I34" i="2"/>
  <c r="L28" i="2"/>
  <c r="K3" i="2"/>
  <c r="L27" i="2"/>
  <c r="H28" i="2"/>
  <c r="I29" i="2"/>
  <c r="H29" i="2"/>
  <c r="K9" i="2"/>
  <c r="L10" i="2"/>
  <c r="I30" i="2"/>
  <c r="K28" i="2"/>
  <c r="K4" i="2"/>
  <c r="I3" i="2"/>
  <c r="I4" i="2"/>
  <c r="K33" i="2"/>
  <c r="L29" i="2"/>
  <c r="L32" i="2"/>
  <c r="H3" i="2"/>
  <c r="L5" i="2"/>
  <c r="H30" i="2"/>
  <c r="L30" i="2"/>
  <c r="H4" i="2"/>
  <c r="I31" i="2"/>
  <c r="L6" i="2"/>
  <c r="K29" i="2"/>
  <c r="K5" i="2"/>
  <c r="L33" i="2"/>
  <c r="H10" i="2"/>
  <c r="I5" i="2"/>
  <c r="I10" i="2"/>
  <c r="K10" i="2"/>
  <c r="I8" i="2"/>
  <c r="L34" i="2"/>
  <c r="L31" i="2"/>
  <c r="H5" i="2"/>
  <c r="K6" i="2"/>
  <c r="I6" i="2"/>
  <c r="I9" i="2"/>
  <c r="L7" i="2"/>
  <c r="K30" i="2"/>
  <c r="I32" i="2"/>
  <c r="H31" i="2"/>
  <c r="I33" i="2"/>
  <c r="I7" i="2"/>
  <c r="K31" i="2"/>
  <c r="L8" i="2"/>
  <c r="H32" i="2"/>
  <c r="H6" i="2"/>
  <c r="K7" i="2"/>
  <c r="K8" i="2"/>
  <c r="H7" i="2"/>
  <c r="L9" i="2"/>
  <c r="K32" i="2"/>
  <c r="H33" i="2"/>
  <c r="H8" i="2"/>
  <c r="B124" i="2" l="1"/>
  <c r="E124" i="2" s="1"/>
  <c r="E123" i="2"/>
</calcChain>
</file>

<file path=xl/sharedStrings.xml><?xml version="1.0" encoding="utf-8"?>
<sst xmlns="http://schemas.openxmlformats.org/spreadsheetml/2006/main" count="833" uniqueCount="208">
  <si>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</si>
  <si>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</si>
  <si>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</si>
  <si>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</si>
  <si>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</si>
  <si>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</si>
  <si>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</si>
  <si>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</si>
  <si>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</si>
  <si>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Tinggi daun jendela,</t>
  </si>
  <si>
    <t>Lebar daun jendela,</t>
  </si>
  <si>
    <t>H =</t>
  </si>
  <si>
    <t>B =</t>
  </si>
  <si>
    <t>w =</t>
  </si>
  <si>
    <t>mm</t>
  </si>
  <si>
    <t>Tebal rangka, t:</t>
  </si>
  <si>
    <t>Lebar rangka, w:</t>
  </si>
  <si>
    <t>Profil 1</t>
  </si>
  <si>
    <t>Profil 2</t>
  </si>
  <si>
    <t>Profil 3</t>
  </si>
  <si>
    <t>Profil 4</t>
  </si>
  <si>
    <t>Profil 5</t>
  </si>
  <si>
    <t>Input Data Dimensi Kusen Jendela</t>
  </si>
  <si>
    <t>A.2.</t>
  </si>
  <si>
    <t>b' =</t>
  </si>
  <si>
    <t>b =</t>
  </si>
  <si>
    <r>
      <t>b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</si>
  <si>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b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</si>
  <si>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</si>
  <si>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</si>
  <si>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</si>
  <si>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</si>
  <si>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</si>
  <si>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</si>
  <si>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</si>
  <si>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</si>
  <si>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</si>
  <si>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</si>
  <si>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</si>
  <si>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</si>
  <si>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</si>
  <si>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</si>
  <si>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</si>
  <si>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</si>
  <si>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Profil Kusen 3</t>
  </si>
  <si>
    <t>Balok kayu,</t>
  </si>
  <si>
    <t>Paku,</t>
  </si>
  <si>
    <t>per kg</t>
  </si>
  <si>
    <t>Lem kayu,</t>
  </si>
  <si>
    <t>Papan kayu,</t>
  </si>
  <si>
    <t>Engsel kupu - kupu,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</si>
  <si>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</si>
  <si>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</si>
  <si>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</si>
  <si>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</si>
  <si>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</si>
  <si>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</si>
  <si>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</si>
  <si>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</si>
  <si>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Luas untuk daun jendela,</t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</si>
  <si>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</si>
  <si>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</si>
  <si>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</si>
  <si>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</si>
  <si>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Luas total untuk kaca,</t>
  </si>
  <si>
    <r>
      <t>A</t>
    </r>
    <r>
      <rPr>
        <vertAlign val="subscript"/>
        <sz val="11"/>
        <color theme="1"/>
        <rFont val="Calibri"/>
        <family val="2"/>
      </rPr>
      <t>kc</t>
    </r>
    <r>
      <rPr>
        <sz val="11"/>
        <color theme="1"/>
        <rFont val="Calibri"/>
        <family val="2"/>
      </rPr>
      <t xml:space="preserve"> =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</si>
  <si>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</si>
  <si>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</si>
  <si>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</si>
  <si>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</si>
  <si>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</si>
  <si>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t>Nilai overhead &amp; profit,</t>
  </si>
  <si>
    <t>% =</t>
  </si>
  <si>
    <t>Nilai pajak PPN,</t>
  </si>
  <si>
    <t>C.</t>
  </si>
  <si>
    <t>bh</t>
  </si>
  <si>
    <r>
      <t>n * A</t>
    </r>
    <r>
      <rPr>
        <vertAlign val="subscript"/>
        <sz val="11"/>
        <color theme="1"/>
        <rFont val="Calibri"/>
        <family val="2"/>
      </rPr>
      <t>dj</t>
    </r>
    <r>
      <rPr>
        <sz val="11"/>
        <color theme="1"/>
        <rFont val="Calibri"/>
        <family val="2"/>
      </rPr>
      <t xml:space="preserve"> =</t>
    </r>
  </si>
  <si>
    <t>Jumlah kolom bingkai no. 3,</t>
  </si>
  <si>
    <t>Jumlah baris bingkai no. 4,</t>
  </si>
  <si>
    <t>C.1.</t>
  </si>
  <si>
    <t>Analisa RAB dan harga pembuatan dan pemasangan daun jendela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</si>
  <si>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</si>
  <si>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</si>
  <si>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</si>
  <si>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</si>
  <si>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</si>
  <si>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</si>
  <si>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</si>
  <si>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</si>
  <si>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</si>
  <si>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</si>
  <si>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r>
      <t>Kaca 5 mm, m</t>
    </r>
    <r>
      <rPr>
        <vertAlign val="superscript"/>
        <sz val="11"/>
        <color theme="1"/>
        <rFont val="Calibri"/>
        <family val="2"/>
      </rPr>
      <t>2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</si>
  <si>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</si>
  <si>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</si>
  <si>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</si>
  <si>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</si>
  <si>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</si>
  <si>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</si>
  <si>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t>Analisa RAB dan harga pembuatan dan pemasangan kusen jendela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</si>
  <si>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</si>
  <si>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</si>
  <si>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Engsel jendela, ps</t>
  </si>
  <si>
    <t>kait angin, bh</t>
  </si>
  <si>
    <t>Luas total untuk kayu,</t>
  </si>
  <si>
    <r>
      <t>A</t>
    </r>
    <r>
      <rPr>
        <vertAlign val="subscript"/>
        <sz val="11"/>
        <color theme="1"/>
        <rFont val="Calibri"/>
        <family val="2"/>
      </rPr>
      <t>ky</t>
    </r>
    <r>
      <rPr>
        <sz val="11"/>
        <color theme="1"/>
        <rFont val="Calibri"/>
        <family val="2"/>
      </rPr>
      <t xml:space="preserve"> =</t>
    </r>
  </si>
  <si>
    <t>Analisa RAB dan harga pelaburan politur untuk daun jendela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</si>
  <si>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</si>
  <si>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</si>
  <si>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</si>
  <si>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</si>
  <si>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</si>
  <si>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</si>
  <si>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</si>
  <si>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</si>
  <si>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</si>
  <si>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</si>
  <si>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</si>
  <si>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</si>
  <si>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</si>
  <si>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</si>
  <si>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</si>
  <si>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t>Analisa RAB dan harga pelaburan politur untuk kusen jendela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</si>
  <si>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</si>
  <si>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</si>
  <si>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</si>
  <si>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</si>
  <si>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</si>
  <si>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</si>
  <si>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</si>
  <si>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</si>
  <si>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</si>
  <si>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</si>
  <si>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</si>
  <si>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</si>
  <si>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</si>
  <si>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</si>
  <si>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</si>
  <si>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D.1.</t>
  </si>
  <si>
    <t>D.2.</t>
  </si>
  <si>
    <t>D.3.</t>
  </si>
  <si>
    <t>D.4.</t>
  </si>
  <si>
    <t>D.5.</t>
  </si>
  <si>
    <t>D.6.</t>
  </si>
  <si>
    <t>Y</t>
  </si>
  <si>
    <t>X</t>
  </si>
  <si>
    <t>Tepi</t>
  </si>
  <si>
    <t>Dalam</t>
  </si>
  <si>
    <t>NO SCL</t>
  </si>
  <si>
    <t>SCL</t>
  </si>
  <si>
    <t>Kolom 1</t>
  </si>
  <si>
    <t>Centerline</t>
  </si>
  <si>
    <t>Kolom 2</t>
  </si>
  <si>
    <t>Kolom 3</t>
  </si>
  <si>
    <t>Baris 1</t>
  </si>
  <si>
    <t>Baris 2</t>
  </si>
  <si>
    <t>Baris 3</t>
  </si>
  <si>
    <t>Max Value :</t>
  </si>
  <si>
    <t>Gambar : Ilustrasi bentuk kusen dan daun jendela</t>
  </si>
  <si>
    <t>Profil Kusen 4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</si>
  <si>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</si>
  <si>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p3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p4</t>
    </r>
    <r>
      <rPr>
        <sz val="11"/>
        <color theme="1"/>
        <rFont val="Calibri"/>
        <family val="2"/>
      </rPr>
      <t xml:space="preserve"> =</t>
    </r>
  </si>
  <si>
    <t xml:space="preserve"> </t>
  </si>
  <si>
    <t>Jendela 1</t>
  </si>
  <si>
    <t>Jendela 2</t>
  </si>
  <si>
    <t>Dalam (1)</t>
  </si>
  <si>
    <t>Dalam (2)</t>
  </si>
  <si>
    <t>Rekapitulasi biaya per item pekerjaan</t>
  </si>
  <si>
    <t>Pembuatan dan pemasangan daun jendela,</t>
  </si>
  <si>
    <t>Pembuatan dan pemasangan kusen jendela,</t>
  </si>
  <si>
    <t>Analisa RAB dan harga pemasangan engsel jendela</t>
  </si>
  <si>
    <t>Pemasangan engsel jendela,</t>
  </si>
  <si>
    <t>Analisa RAB dan harga pemasangan kait angin jendela</t>
  </si>
  <si>
    <t>Pemasangan kait angin,</t>
  </si>
  <si>
    <t>Pelaburan politur pada daun jendela,</t>
  </si>
  <si>
    <t>Pelaburan politur pada kusen jendela,</t>
  </si>
  <si>
    <t>W =</t>
  </si>
  <si>
    <t>L =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</si>
  <si>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</si>
  <si>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</si>
  <si>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</si>
  <si>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</si>
  <si>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</si>
  <si>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</si>
  <si>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</si>
  <si>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</si>
  <si>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Analisa Dimensi dan Harga Pembuatan &amp; Pemasangan Jendela Tipe 2</t>
  </si>
  <si>
    <t>Judul Program</t>
  </si>
  <si>
    <t>:</t>
  </si>
  <si>
    <t>Versi Program</t>
  </si>
  <si>
    <t>V1.0.0</t>
  </si>
  <si>
    <t>Update ke 0</t>
  </si>
  <si>
    <t>Juni 2022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</si>
  <si>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</si>
  <si>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</si>
  <si>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</si>
  <si>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</si>
  <si>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</si>
  <si>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</si>
  <si>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</si>
  <si>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</si>
  <si>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t>Analisa Dimensi dan Harga Pembuatan dan Pemasangan Jendela Tipe 2</t>
  </si>
  <si>
    <t>Jumlah Biaya Material dan Bahan:</t>
  </si>
  <si>
    <t>Biaya pembuatan dan pemasangan daun jendela:</t>
  </si>
  <si>
    <t>Biaya pembuatan dan pemasangan kusen jendela:</t>
  </si>
  <si>
    <t>Biaya pemasangan engsel jendela:</t>
  </si>
  <si>
    <t>Biaya pemasangan kait angin jendela:</t>
  </si>
  <si>
    <t>Biaya pelaburan politur untuk daun jendela:</t>
  </si>
  <si>
    <t>Biaya pelaburan politur untuk kusen jendela: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</si>
</sst>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b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11" fillId="0" borderId="0" xfId="3" applyFont="1" applyFill="1" applyAlignment="1">
      <alignment horizontal="left" vertical="center" indent="1"/>
    </xf>
    <xf numFmtId="0" fontId="12" fillId="0" borderId="0" xfId="3" applyFont="1" applyFill="1" applyAlignment="1">
      <alignment horizontal="center" vertical="center"/>
    </xf>
    <xf numFmtId="0" fontId="12" fillId="0" borderId="0" xfId="3" applyFont="1" applyFill="1" applyBorder="1" applyAlignment="1">
      <alignment horizontal="left" vertical="center"/>
    </xf>
    <xf numFmtId="0" fontId="12" fillId="0" borderId="6" xfId="3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 indent="2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 indent="2"/>
    </xf>
    <xf numFmtId="0" fontId="2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11" borderId="3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1" borderId="2" xfId="0" applyFill="1" applyBorder="1" applyAlignment="1">
      <alignment horizontal="left" vertical="center" indent="1"/>
    </xf>
    <xf numFmtId="0" fontId="0" fillId="11" borderId="0" xfId="0" applyFill="1" applyBorder="1" applyAlignment="1">
      <alignment horizontal="left" vertical="center" indent="1"/>
    </xf>
    <xf numFmtId="0" fontId="0" fillId="11" borderId="10" xfId="0" applyFill="1" applyBorder="1" applyAlignment="1">
      <alignment horizontal="left" vertical="center" indent="1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2" fontId="12" fillId="0" borderId="6" xfId="3" applyNumberFormat="1" applyFont="1" applyFill="1" applyBorder="1" applyAlignment="1">
      <alignment horizontal="center" vertical="center"/>
    </xf>
    <xf numFmtId="0" fontId="14" fillId="5" borderId="6" xfId="3" applyFont="1" applyFill="1" applyBorder="1" applyAlignment="1">
      <alignment horizontal="left" vertical="center" indent="1"/>
    </xf>
    <xf numFmtId="0" fontId="15" fillId="5" borderId="6" xfId="3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9" xfId="0" applyFont="1" applyFill="1" applyBorder="1"/>
    <xf numFmtId="0" fontId="2" fillId="5" borderId="8" xfId="0" applyFont="1" applyFill="1" applyBorder="1"/>
    <xf numFmtId="0" fontId="2" fillId="12" borderId="6" xfId="0" applyFont="1" applyFill="1" applyBorder="1" applyAlignment="1">
      <alignment horizontal="center" vertical="center"/>
    </xf>
    <xf numFmtId="0" fontId="2" fillId="12" borderId="9" xfId="0" applyFont="1" applyFill="1" applyBorder="1"/>
    <xf numFmtId="0" fontId="2" fillId="12" borderId="8" xfId="0" applyFont="1" applyFill="1" applyBorder="1"/>
    <xf numFmtId="0" fontId="14" fillId="12" borderId="6" xfId="3" applyFont="1" applyFill="1" applyBorder="1" applyAlignment="1">
      <alignment horizontal="left" vertical="center" indent="1"/>
    </xf>
    <xf numFmtId="0" fontId="15" fillId="12" borderId="6" xfId="3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5" fillId="9" borderId="0" xfId="3" applyFont="1" applyFill="1" applyBorder="1" applyAlignment="1">
      <alignment horizontal="left" vertical="center"/>
    </xf>
    <xf numFmtId="0" fontId="6" fillId="9" borderId="0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165" fontId="0" fillId="0" borderId="8" xfId="0" applyNumberFormat="1" applyBorder="1" applyAlignment="1">
      <alignment vertical="center"/>
    </xf>
    <xf numFmtId="0" fontId="14" fillId="13" borderId="6" xfId="3" applyFont="1" applyFill="1" applyBorder="1" applyAlignment="1">
      <alignment horizontal="left" vertical="center" indent="1"/>
    </xf>
    <xf numFmtId="0" fontId="15" fillId="13" borderId="6" xfId="3" applyFont="1" applyFill="1" applyBorder="1" applyAlignment="1">
      <alignment horizontal="center" vertical="center"/>
    </xf>
    <xf numFmtId="0" fontId="19" fillId="14" borderId="0" xfId="0" applyFont="1" applyFill="1" applyAlignment="1">
      <alignment vertical="center"/>
    </xf>
    <xf numFmtId="0" fontId="20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vertical="center"/>
    </xf>
    <xf numFmtId="0" fontId="20" fillId="14" borderId="0" xfId="0" quotePrefix="1" applyFont="1" applyFill="1" applyAlignment="1">
      <alignment vertical="center"/>
    </xf>
    <xf numFmtId="0" fontId="21" fillId="14" borderId="0" xfId="4" quotePrefix="1" applyFont="1" applyFill="1" applyAlignment="1">
      <alignment vertical="center"/>
    </xf>
    <xf numFmtId="0" fontId="5" fillId="14" borderId="0" xfId="0" applyFont="1" applyFill="1" applyAlignment="1">
      <alignment vertical="center"/>
    </xf>
    <xf numFmtId="0" fontId="22" fillId="14" borderId="0" xfId="0" applyFont="1" applyFill="1" applyAlignment="1">
      <alignment vertical="center"/>
    </xf>
    <xf numFmtId="0" fontId="5" fillId="14" borderId="0" xfId="0" applyFont="1" applyFill="1" applyAlignment="1">
      <alignment vertical="center" wrapText="1"/>
    </xf>
    <xf numFmtId="0" fontId="23" fillId="14" borderId="0" xfId="4" applyFont="1" applyFill="1" applyAlignment="1">
      <alignment vertical="center"/>
    </xf>
    <xf numFmtId="0" fontId="24" fillId="14" borderId="0" xfId="0" applyFont="1" applyFill="1" applyAlignment="1">
      <alignment vertical="center"/>
    </xf>
    <xf numFmtId="0" fontId="2" fillId="8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7" fontId="0" fillId="0" borderId="6" xfId="0" applyNumberFormat="1" applyFont="1" applyBorder="1" applyAlignment="1">
      <alignment horizontal="center" vertical="center"/>
    </xf>
    <xf numFmtId="0" fontId="0" fillId="6" borderId="8" xfId="0" applyFill="1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167" fontId="2" fillId="6" borderId="6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2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right" vertical="center" indent="1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42" fontId="0" fillId="0" borderId="7" xfId="2" applyFont="1" applyBorder="1" applyAlignment="1">
      <alignment horizontal="center" vertical="center"/>
    </xf>
    <xf numFmtId="42" fontId="0" fillId="0" borderId="9" xfId="2" applyFont="1" applyBorder="1" applyAlignment="1">
      <alignment horizontal="center" vertical="center"/>
    </xf>
    <xf numFmtId="42" fontId="0" fillId="0" borderId="8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/>
    </xf>
    <xf numFmtId="0" fontId="14" fillId="12" borderId="6" xfId="3" applyFont="1" applyFill="1" applyBorder="1" applyAlignment="1">
      <alignment horizontal="center" vertical="center"/>
    </xf>
    <xf numFmtId="0" fontId="15" fillId="12" borderId="6" xfId="3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left" vertical="center" indent="1"/>
    </xf>
    <xf numFmtId="0" fontId="2" fillId="12" borderId="7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indent="1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4" fillId="5" borderId="6" xfId="3" applyFont="1" applyFill="1" applyBorder="1" applyAlignment="1">
      <alignment horizontal="center" vertical="center"/>
    </xf>
    <xf numFmtId="0" fontId="15" fillId="5" borderId="6" xfId="3" applyFont="1" applyFill="1" applyBorder="1" applyAlignment="1">
      <alignment horizontal="center" vertical="center"/>
    </xf>
    <xf numFmtId="0" fontId="14" fillId="13" borderId="6" xfId="3" applyFont="1" applyFill="1" applyBorder="1" applyAlignment="1">
      <alignment horizontal="center" vertical="center"/>
    </xf>
    <xf numFmtId="0" fontId="15" fillId="13" borderId="6" xfId="3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20" fontId="0" fillId="0" borderId="16" xfId="0" quotePrefix="1" applyNumberForma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6" fillId="0" borderId="16" xfId="4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7" borderId="7" xfId="0" applyFill="1" applyBorder="1" applyAlignment="1">
      <alignment horizontal="right" vertical="center" indent="1"/>
    </xf>
    <xf numFmtId="0" fontId="0" fillId="7" borderId="9" xfId="0" applyFill="1" applyBorder="1" applyAlignment="1">
      <alignment horizontal="right" vertical="center" indent="1"/>
    </xf>
    <xf numFmtId="0" fontId="0" fillId="6" borderId="7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87962962962985E-3"/>
          <c:y val="8.819444444444444E-3"/>
          <c:w val="0.98219212962962987"/>
          <c:h val="0.98236111111111113"/>
        </c:manualLayout>
      </c:layout>
      <c:scatterChart>
        <c:scatterStyle val="lineMarker"/>
        <c:varyColors val="0"/>
        <c:ser>
          <c:idx val="0"/>
          <c:order val="0"/>
          <c:tx>
            <c:v>Daun jendela tepi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Table!$H$27:$H$34</c:f>
              <c:numCache>
                <c:formatCode>0.00</c:formatCode>
                <c:ptCount val="8"/>
                <c:pt idx="0">
                  <c:v>-76.056338028169009</c:v>
                </c:pt>
                <c:pt idx="1">
                  <c:v>-76.056338028169009</c:v>
                </c:pt>
                <c:pt idx="2">
                  <c:v>-76.056338028169009</c:v>
                </c:pt>
                <c:pt idx="3">
                  <c:v>-5.6338028169014089</c:v>
                </c:pt>
                <c:pt idx="4">
                  <c:v>-5.6338028169014089</c:v>
                </c:pt>
                <c:pt idx="5">
                  <c:v>-5.6338028169014089</c:v>
                </c:pt>
                <c:pt idx="6">
                  <c:v>-5.6338028169014089</c:v>
                </c:pt>
                <c:pt idx="7">
                  <c:v>-76.056338028169009</c:v>
                </c:pt>
              </c:numCache>
            </c:numRef>
          </c:xVal>
          <c:yVal>
            <c:numRef>
              <c:f>Table!$I$27:$I$34</c:f>
              <c:numCache>
                <c:formatCode>0.00</c:formatCode>
                <c:ptCount val="8"/>
                <c:pt idx="0">
                  <c:v>-84.507042253521121</c:v>
                </c:pt>
                <c:pt idx="1">
                  <c:v>84.507042253521121</c:v>
                </c:pt>
                <c:pt idx="2">
                  <c:v>84.507042253521121</c:v>
                </c:pt>
                <c:pt idx="3">
                  <c:v>84.507042253521121</c:v>
                </c:pt>
                <c:pt idx="4">
                  <c:v>84.507042253521121</c:v>
                </c:pt>
                <c:pt idx="5">
                  <c:v>-84.507042253521121</c:v>
                </c:pt>
                <c:pt idx="6">
                  <c:v>-84.507042253521121</c:v>
                </c:pt>
                <c:pt idx="7">
                  <c:v>-84.507042253521121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B9-40C4-914C-0BF1FC18459A}"/>
            </c:ext>
          </c:extLst>
        </c:ser>
        <c:ser>
          <c:idx val="1"/>
          <c:order val="1"/>
          <c:tx>
            <c:v>Daun Jendela Dalam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Table!$K$27:$K$34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Table!$L$27:$L$34</c:f>
              <c:numCache>
                <c:formatCode>0.00</c:formatCode>
                <c:ptCount val="8"/>
                <c:pt idx="0">
                  <c:v>-73.239436619718319</c:v>
                </c:pt>
                <c:pt idx="1">
                  <c:v>67.605633802816897</c:v>
                </c:pt>
                <c:pt idx="2">
                  <c:v>67.605633802816897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B9-40C4-914C-0BF1FC18459A}"/>
            </c:ext>
          </c:extLst>
        </c:ser>
        <c:ser>
          <c:idx val="2"/>
          <c:order val="2"/>
          <c:tx>
            <c:v>kolom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Table!$E$40:$E$47</c:f>
              <c:numCache>
                <c:formatCode>0.00</c:formatCode>
                <c:ptCount val="8"/>
                <c:pt idx="0">
                  <c:v>-43.661971830985912</c:v>
                </c:pt>
                <c:pt idx="1">
                  <c:v>-43.661971830985912</c:v>
                </c:pt>
                <c:pt idx="2">
                  <c:v>-43.661971830985912</c:v>
                </c:pt>
                <c:pt idx="3">
                  <c:v>-38.028169014084504</c:v>
                </c:pt>
                <c:pt idx="4">
                  <c:v>-38.028169014084504</c:v>
                </c:pt>
                <c:pt idx="5">
                  <c:v>-38.028169014084504</c:v>
                </c:pt>
                <c:pt idx="6">
                  <c:v>-38.028169014084504</c:v>
                </c:pt>
                <c:pt idx="7">
                  <c:v>-43.661971830985912</c:v>
                </c:pt>
              </c:numCache>
            </c:numRef>
          </c:xVal>
          <c:yVal>
            <c:numRef>
              <c:f>Table!$F$40:$F$47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B9-40C4-914C-0BF1FC18459A}"/>
            </c:ext>
          </c:extLst>
        </c:ser>
        <c:ser>
          <c:idx val="3"/>
          <c:order val="3"/>
          <c:tx>
            <c:v>kolom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Table!$E$53:$E$60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-707.04225352112678</c:v>
                </c:pt>
                <c:pt idx="2">
                  <c:v>-707.04225352112678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-701.4084507042254</c:v>
                </c:pt>
                <c:pt idx="6">
                  <c:v>-701.4084507042254</c:v>
                </c:pt>
                <c:pt idx="7">
                  <c:v>-707.04225352112678</c:v>
                </c:pt>
              </c:numCache>
            </c:numRef>
          </c:xVal>
          <c:yVal>
            <c:numRef>
              <c:f>Table!$F$53:$F$60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B9-40C4-914C-0BF1FC18459A}"/>
            </c:ext>
          </c:extLst>
        </c:ser>
        <c:ser>
          <c:idx val="4"/>
          <c:order val="4"/>
          <c:tx>
            <c:v>kolom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Table!$E$66:$E$73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-707.04225352112678</c:v>
                </c:pt>
                <c:pt idx="2">
                  <c:v>-707.04225352112678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-701.4084507042254</c:v>
                </c:pt>
                <c:pt idx="6">
                  <c:v>-701.4084507042254</c:v>
                </c:pt>
                <c:pt idx="7">
                  <c:v>-707.04225352112678</c:v>
                </c:pt>
              </c:numCache>
            </c:numRef>
          </c:xVal>
          <c:yVal>
            <c:numRef>
              <c:f>Table!$F$66:$F$73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BB9-40C4-914C-0BF1FC18459A}"/>
            </c:ext>
          </c:extLst>
        </c:ser>
        <c:ser>
          <c:idx val="5"/>
          <c:order val="5"/>
          <c:tx>
            <c:v>baris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Table!$L$40:$L$47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Table!$M$40:$M$47</c:f>
              <c:numCache>
                <c:formatCode>0.00</c:formatCode>
                <c:ptCount val="8"/>
                <c:pt idx="0">
                  <c:v>17.840375586854464</c:v>
                </c:pt>
                <c:pt idx="1">
                  <c:v>23.474178403755872</c:v>
                </c:pt>
                <c:pt idx="2">
                  <c:v>23.474178403755872</c:v>
                </c:pt>
                <c:pt idx="3">
                  <c:v>23.474178403755872</c:v>
                </c:pt>
                <c:pt idx="4">
                  <c:v>23.474178403755872</c:v>
                </c:pt>
                <c:pt idx="5">
                  <c:v>17.840375586854464</c:v>
                </c:pt>
                <c:pt idx="6">
                  <c:v>17.840375586854464</c:v>
                </c:pt>
                <c:pt idx="7">
                  <c:v>17.840375586854464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BB9-40C4-914C-0BF1FC18459A}"/>
            </c:ext>
          </c:extLst>
        </c:ser>
        <c:ser>
          <c:idx val="6"/>
          <c:order val="6"/>
          <c:tx>
            <c:v>baris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Table!$L$53:$L$60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Table!$M$53:$M$60</c:f>
              <c:numCache>
                <c:formatCode>0.00</c:formatCode>
                <c:ptCount val="8"/>
                <c:pt idx="0">
                  <c:v>-29.107981220657269</c:v>
                </c:pt>
                <c:pt idx="1">
                  <c:v>-23.474178403755865</c:v>
                </c:pt>
                <c:pt idx="2">
                  <c:v>-23.474178403755865</c:v>
                </c:pt>
                <c:pt idx="3">
                  <c:v>-23.474178403755865</c:v>
                </c:pt>
                <c:pt idx="4">
                  <c:v>-23.474178403755865</c:v>
                </c:pt>
                <c:pt idx="5">
                  <c:v>-29.107981220657269</c:v>
                </c:pt>
                <c:pt idx="6">
                  <c:v>-29.107981220657269</c:v>
                </c:pt>
                <c:pt idx="7">
                  <c:v>-29.107981220657269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BB9-40C4-914C-0BF1FC18459A}"/>
            </c:ext>
          </c:extLst>
        </c:ser>
        <c:ser>
          <c:idx val="7"/>
          <c:order val="7"/>
          <c:tx>
            <c:v>baris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Table!$L$66:$L$73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Table!$M$66:$M$73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-701.4084507042254</c:v>
                </c:pt>
                <c:pt idx="2">
                  <c:v>-701.4084507042254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-707.04225352112678</c:v>
                </c:pt>
                <c:pt idx="6">
                  <c:v>-707.04225352112678</c:v>
                </c:pt>
                <c:pt idx="7">
                  <c:v>-707.04225352112678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BB9-40C4-914C-0BF1FC18459A}"/>
            </c:ext>
          </c:extLst>
        </c:ser>
        <c:ser>
          <c:idx val="8"/>
          <c:order val="8"/>
          <c:tx>
            <c:v>Kusen Jendela Luar</c:v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Table!$H$3:$H$10</c:f>
              <c:numCache>
                <c:formatCode>0.00</c:formatCode>
                <c:ptCount val="8"/>
                <c:pt idx="0">
                  <c:v>-85.91549295774648</c:v>
                </c:pt>
                <c:pt idx="1">
                  <c:v>-85.91549295774648</c:v>
                </c:pt>
                <c:pt idx="2">
                  <c:v>-85.91549295774648</c:v>
                </c:pt>
                <c:pt idx="3">
                  <c:v>85.91549295774648</c:v>
                </c:pt>
                <c:pt idx="4">
                  <c:v>85.91549295774648</c:v>
                </c:pt>
                <c:pt idx="5">
                  <c:v>85.91549295774648</c:v>
                </c:pt>
                <c:pt idx="6">
                  <c:v>85.91549295774648</c:v>
                </c:pt>
                <c:pt idx="7">
                  <c:v>-85.91549295774648</c:v>
                </c:pt>
              </c:numCache>
            </c:numRef>
          </c:xVal>
          <c:yVal>
            <c:numRef>
              <c:f>Table!$I$3:$I$10</c:f>
              <c:numCache>
                <c:formatCode>0.00</c:formatCode>
                <c:ptCount val="8"/>
                <c:pt idx="0">
                  <c:v>-100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BB9-40C4-914C-0BF1FC18459A}"/>
            </c:ext>
          </c:extLst>
        </c:ser>
        <c:ser>
          <c:idx val="9"/>
          <c:order val="9"/>
          <c:tx>
            <c:v>Kusen Jendela Dalam (1)</c:v>
          </c:tx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Table!$K$3:$K$10</c:f>
              <c:numCache>
                <c:formatCode>0.00</c:formatCode>
                <c:ptCount val="8"/>
                <c:pt idx="0">
                  <c:v>-77.464788732394368</c:v>
                </c:pt>
                <c:pt idx="1">
                  <c:v>-77.464788732394368</c:v>
                </c:pt>
                <c:pt idx="2">
                  <c:v>-77.464788732394368</c:v>
                </c:pt>
                <c:pt idx="3">
                  <c:v>-4.225352112676056</c:v>
                </c:pt>
                <c:pt idx="4">
                  <c:v>-4.225352112676056</c:v>
                </c:pt>
                <c:pt idx="5">
                  <c:v>-4.225352112676056</c:v>
                </c:pt>
                <c:pt idx="6">
                  <c:v>-4.225352112676056</c:v>
                </c:pt>
                <c:pt idx="7">
                  <c:v>-77.464788732394368</c:v>
                </c:pt>
              </c:numCache>
            </c:numRef>
          </c:xVal>
          <c:yVal>
            <c:numRef>
              <c:f>Table!$L$3:$L$10</c:f>
              <c:numCache>
                <c:formatCode>0.00</c:formatCode>
                <c:ptCount val="8"/>
                <c:pt idx="0">
                  <c:v>-85.91549295774648</c:v>
                </c:pt>
                <c:pt idx="1">
                  <c:v>85.91549295774648</c:v>
                </c:pt>
                <c:pt idx="2">
                  <c:v>85.91549295774648</c:v>
                </c:pt>
                <c:pt idx="3">
                  <c:v>85.91549295774648</c:v>
                </c:pt>
                <c:pt idx="4">
                  <c:v>85.91549295774648</c:v>
                </c:pt>
                <c:pt idx="5">
                  <c:v>-85.91549295774648</c:v>
                </c:pt>
                <c:pt idx="6">
                  <c:v>-85.91549295774648</c:v>
                </c:pt>
                <c:pt idx="7">
                  <c:v>-85.91549295774648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BB9-40C4-914C-0BF1FC18459A}"/>
            </c:ext>
          </c:extLst>
        </c:ser>
        <c:ser>
          <c:idx val="10"/>
          <c:order val="10"/>
          <c:tx>
            <c:v>Kusen jendela dalam (2)</c:v>
          </c:tx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Table!$K$12:$K$19</c:f>
              <c:numCache>
                <c:formatCode>0.00</c:formatCode>
                <c:ptCount val="8"/>
                <c:pt idx="0">
                  <c:v>4.225352112676056</c:v>
                </c:pt>
                <c:pt idx="1">
                  <c:v>4.225352112676056</c:v>
                </c:pt>
                <c:pt idx="2">
                  <c:v>4.225352112676056</c:v>
                </c:pt>
                <c:pt idx="3">
                  <c:v>77.464788732394368</c:v>
                </c:pt>
                <c:pt idx="4">
                  <c:v>77.464788732394368</c:v>
                </c:pt>
                <c:pt idx="5">
                  <c:v>77.464788732394368</c:v>
                </c:pt>
                <c:pt idx="6">
                  <c:v>77.464788732394368</c:v>
                </c:pt>
                <c:pt idx="7">
                  <c:v>4.225352112676056</c:v>
                </c:pt>
              </c:numCache>
            </c:numRef>
          </c:xVal>
          <c:yVal>
            <c:numRef>
              <c:f>Table!$L$12:$L$19</c:f>
              <c:numCache>
                <c:formatCode>0.00</c:formatCode>
                <c:ptCount val="8"/>
                <c:pt idx="0">
                  <c:v>-85.91549295774648</c:v>
                </c:pt>
                <c:pt idx="1">
                  <c:v>85.91549295774648</c:v>
                </c:pt>
                <c:pt idx="2">
                  <c:v>85.91549295774648</c:v>
                </c:pt>
                <c:pt idx="3">
                  <c:v>85.91549295774648</c:v>
                </c:pt>
                <c:pt idx="4">
                  <c:v>85.91549295774648</c:v>
                </c:pt>
                <c:pt idx="5">
                  <c:v>-85.91549295774648</c:v>
                </c:pt>
                <c:pt idx="6">
                  <c:v>-85.91549295774648</c:v>
                </c:pt>
                <c:pt idx="7">
                  <c:v>-85.91549295774648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BB9-40C4-914C-0BF1FC18459A}"/>
            </c:ext>
          </c:extLst>
        </c:ser>
        <c:ser>
          <c:idx val="11"/>
          <c:order val="11"/>
          <c:tx>
            <c:v>Daun jendela tepi (2)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Table!$H$79:$H$86</c:f>
              <c:numCache>
                <c:formatCode>0.00</c:formatCode>
                <c:ptCount val="8"/>
                <c:pt idx="0">
                  <c:v>5.6338028169014089</c:v>
                </c:pt>
                <c:pt idx="1">
                  <c:v>5.6338028169014089</c:v>
                </c:pt>
                <c:pt idx="2">
                  <c:v>5.6338028169014089</c:v>
                </c:pt>
                <c:pt idx="3">
                  <c:v>76.056338028169009</c:v>
                </c:pt>
                <c:pt idx="4">
                  <c:v>76.056338028169009</c:v>
                </c:pt>
                <c:pt idx="5">
                  <c:v>76.056338028169009</c:v>
                </c:pt>
                <c:pt idx="6">
                  <c:v>76.056338028169009</c:v>
                </c:pt>
                <c:pt idx="7">
                  <c:v>5.6338028169014089</c:v>
                </c:pt>
              </c:numCache>
            </c:numRef>
          </c:xVal>
          <c:yVal>
            <c:numRef>
              <c:f>Table!$I$79:$I$86</c:f>
              <c:numCache>
                <c:formatCode>0.00</c:formatCode>
                <c:ptCount val="8"/>
                <c:pt idx="0">
                  <c:v>-84.507042253521121</c:v>
                </c:pt>
                <c:pt idx="1">
                  <c:v>84.507042253521121</c:v>
                </c:pt>
                <c:pt idx="2">
                  <c:v>84.507042253521121</c:v>
                </c:pt>
                <c:pt idx="3">
                  <c:v>84.507042253521121</c:v>
                </c:pt>
                <c:pt idx="4">
                  <c:v>84.507042253521121</c:v>
                </c:pt>
                <c:pt idx="5">
                  <c:v>-84.507042253521121</c:v>
                </c:pt>
                <c:pt idx="6">
                  <c:v>-84.507042253521121</c:v>
                </c:pt>
                <c:pt idx="7">
                  <c:v>-84.507042253521121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0BB9-40C4-914C-0BF1FC18459A}"/>
            </c:ext>
          </c:extLst>
        </c:ser>
        <c:ser>
          <c:idx val="12"/>
          <c:order val="12"/>
          <c:tx>
            <c:v>Daun jendela tepi dalam (2)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Table!$K$79:$K$86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Table!$L$79:$L$86</c:f>
              <c:numCache>
                <c:formatCode>0.00</c:formatCode>
                <c:ptCount val="8"/>
                <c:pt idx="0">
                  <c:v>-73.239436619718319</c:v>
                </c:pt>
                <c:pt idx="1">
                  <c:v>67.605633802816897</c:v>
                </c:pt>
                <c:pt idx="2">
                  <c:v>67.605633802816897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BB9-40C4-914C-0BF1FC18459A}"/>
            </c:ext>
          </c:extLst>
        </c:ser>
        <c:ser>
          <c:idx val="13"/>
          <c:order val="13"/>
          <c:tx>
            <c:v>Kolom 1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Table!$E$92:$E$99</c:f>
              <c:numCache>
                <c:formatCode>0.00</c:formatCode>
                <c:ptCount val="8"/>
                <c:pt idx="0">
                  <c:v>38.028169014084504</c:v>
                </c:pt>
                <c:pt idx="1">
                  <c:v>38.028169014084504</c:v>
                </c:pt>
                <c:pt idx="2">
                  <c:v>38.028169014084504</c:v>
                </c:pt>
                <c:pt idx="3">
                  <c:v>43.661971830985912</c:v>
                </c:pt>
                <c:pt idx="4">
                  <c:v>43.661971830985912</c:v>
                </c:pt>
                <c:pt idx="5">
                  <c:v>43.661971830985912</c:v>
                </c:pt>
                <c:pt idx="6">
                  <c:v>43.661971830985912</c:v>
                </c:pt>
                <c:pt idx="7">
                  <c:v>38.028169014084504</c:v>
                </c:pt>
              </c:numCache>
            </c:numRef>
          </c:xVal>
          <c:yVal>
            <c:numRef>
              <c:f>Table!$F$92:$F$99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0BB9-40C4-914C-0BF1FC18459A}"/>
            </c:ext>
          </c:extLst>
        </c:ser>
        <c:ser>
          <c:idx val="14"/>
          <c:order val="14"/>
          <c:tx>
            <c:v>Kolom 2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Table!$E$105:$E$112</c:f>
              <c:numCache>
                <c:formatCode>0.00</c:formatCode>
                <c:ptCount val="8"/>
                <c:pt idx="0">
                  <c:v>701.4084507042254</c:v>
                </c:pt>
                <c:pt idx="1">
                  <c:v>701.4084507042254</c:v>
                </c:pt>
                <c:pt idx="2">
                  <c:v>701.4084507042254</c:v>
                </c:pt>
                <c:pt idx="3">
                  <c:v>707.04225352112678</c:v>
                </c:pt>
                <c:pt idx="4">
                  <c:v>707.04225352112678</c:v>
                </c:pt>
                <c:pt idx="5">
                  <c:v>707.04225352112678</c:v>
                </c:pt>
                <c:pt idx="6">
                  <c:v>707.04225352112678</c:v>
                </c:pt>
                <c:pt idx="7">
                  <c:v>701.4084507042254</c:v>
                </c:pt>
              </c:numCache>
            </c:numRef>
          </c:xVal>
          <c:yVal>
            <c:numRef>
              <c:f>Table!$F$105:$F$112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BB9-40C4-914C-0BF1FC18459A}"/>
            </c:ext>
          </c:extLst>
        </c:ser>
        <c:ser>
          <c:idx val="15"/>
          <c:order val="15"/>
          <c:tx>
            <c:v>Kolom 3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Table!$E$118:$E$125</c:f>
              <c:numCache>
                <c:formatCode>0.00</c:formatCode>
                <c:ptCount val="8"/>
                <c:pt idx="0">
                  <c:v>701.4084507042254</c:v>
                </c:pt>
                <c:pt idx="1">
                  <c:v>701.4084507042254</c:v>
                </c:pt>
                <c:pt idx="2">
                  <c:v>701.4084507042254</c:v>
                </c:pt>
                <c:pt idx="3">
                  <c:v>707.04225352112678</c:v>
                </c:pt>
                <c:pt idx="4">
                  <c:v>707.04225352112678</c:v>
                </c:pt>
                <c:pt idx="5">
                  <c:v>707.04225352112678</c:v>
                </c:pt>
                <c:pt idx="6">
                  <c:v>707.04225352112678</c:v>
                </c:pt>
                <c:pt idx="7">
                  <c:v>701.4084507042254</c:v>
                </c:pt>
              </c:numCache>
            </c:numRef>
          </c:xVal>
          <c:yVal>
            <c:numRef>
              <c:f>Table!$F$118:$F$125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0BB9-40C4-914C-0BF1FC18459A}"/>
            </c:ext>
          </c:extLst>
        </c:ser>
        <c:ser>
          <c:idx val="16"/>
          <c:order val="16"/>
          <c:tx>
            <c:v>Baris 1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Table!$L$92:$L$99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Table!$M$92:$M$99</c:f>
              <c:numCache>
                <c:formatCode>0.00</c:formatCode>
                <c:ptCount val="8"/>
                <c:pt idx="0">
                  <c:v>17.840375586854464</c:v>
                </c:pt>
                <c:pt idx="1">
                  <c:v>23.474178403755872</c:v>
                </c:pt>
                <c:pt idx="2">
                  <c:v>23.474178403755872</c:v>
                </c:pt>
                <c:pt idx="3">
                  <c:v>23.474178403755872</c:v>
                </c:pt>
                <c:pt idx="4">
                  <c:v>23.474178403755872</c:v>
                </c:pt>
                <c:pt idx="5">
                  <c:v>17.840375586854464</c:v>
                </c:pt>
                <c:pt idx="6">
                  <c:v>17.840375586854464</c:v>
                </c:pt>
                <c:pt idx="7">
                  <c:v>17.840375586854464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0BB9-40C4-914C-0BF1FC18459A}"/>
            </c:ext>
          </c:extLst>
        </c:ser>
        <c:ser>
          <c:idx val="17"/>
          <c:order val="17"/>
          <c:tx>
            <c:v>Baris 2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Table!$L$105:$L$112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Table!$M$105:$M$112</c:f>
              <c:numCache>
                <c:formatCode>0.00</c:formatCode>
                <c:ptCount val="8"/>
                <c:pt idx="0">
                  <c:v>-29.107981220657269</c:v>
                </c:pt>
                <c:pt idx="1">
                  <c:v>-23.474178403755865</c:v>
                </c:pt>
                <c:pt idx="2">
                  <c:v>-23.474178403755865</c:v>
                </c:pt>
                <c:pt idx="3">
                  <c:v>-23.474178403755865</c:v>
                </c:pt>
                <c:pt idx="4">
                  <c:v>-23.474178403755865</c:v>
                </c:pt>
                <c:pt idx="5">
                  <c:v>-29.107981220657269</c:v>
                </c:pt>
                <c:pt idx="6">
                  <c:v>-29.107981220657269</c:v>
                </c:pt>
                <c:pt idx="7">
                  <c:v>-29.107981220657269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0BB9-40C4-914C-0BF1FC18459A}"/>
            </c:ext>
          </c:extLst>
        </c:ser>
        <c:ser>
          <c:idx val="18"/>
          <c:order val="18"/>
          <c:tx>
            <c:v>Baris 3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Table!$L$118:$L$125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Table!$M$118:$M$125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-701.4084507042254</c:v>
                </c:pt>
                <c:pt idx="2">
                  <c:v>-701.4084507042254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-707.04225352112678</c:v>
                </c:pt>
                <c:pt idx="6">
                  <c:v>-707.04225352112678</c:v>
                </c:pt>
                <c:pt idx="7">
                  <c:v>-707.04225352112678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0BB9-40C4-914C-0BF1FC18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608608"/>
        <c:axId val="557487912"/>
      </c:scatterChart>
      <c:valAx>
        <c:axId val="774608608"/>
        <c:scaling>
          <c:orientation val="minMax"/>
          <c:max val="100"/>
          <c:min val="-100"/>
        </c:scaling>
        <c:delete val="1"/>
        <c:axPos val="b"/>
        <c:numFmt formatCode="0.00" sourceLinked="1"/>
        <c:majorTickMark val="none"/>
        <c:minorTickMark val="none"/>
        <c:tickLblPos val="nextTo"/>
        <c:crossAx val="557487912"/>
        <c:crosses val="autoZero"/>
        <c:crossBetween val="midCat"/>
      </c:valAx>
      <c:valAx>
        <c:axId val="557487912"/>
        <c:scaling>
          <c:orientation val="minMax"/>
          <c:max val="100"/>
          <c:min val="-100"/>
        </c:scaling>
        <c:delete val="1"/>
        <c:axPos val="l"/>
        <c:numFmt formatCode="0.00" sourceLinked="1"/>
        <c:majorTickMark val="none"/>
        <c:minorTickMark val="none"/>
        <c:tickLblPos val="nextTo"/>
        <c:crossAx val="77460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87962962962985E-3"/>
          <c:y val="8.819444444444444E-3"/>
          <c:w val="0.98219212962962987"/>
          <c:h val="0.98236111111111113"/>
        </c:manualLayout>
      </c:layout>
      <c:scatterChart>
        <c:scatterStyle val="lineMarker"/>
        <c:varyColors val="0"/>
        <c:ser>
          <c:idx val="0"/>
          <c:order val="0"/>
          <c:tx>
            <c:v>Daun jendela tepi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Table!$H$27:$H$34</c:f>
              <c:numCache>
                <c:formatCode>0.00</c:formatCode>
                <c:ptCount val="8"/>
                <c:pt idx="0">
                  <c:v>-76.056338028169009</c:v>
                </c:pt>
                <c:pt idx="1">
                  <c:v>-76.056338028169009</c:v>
                </c:pt>
                <c:pt idx="2">
                  <c:v>-76.056338028169009</c:v>
                </c:pt>
                <c:pt idx="3">
                  <c:v>-5.6338028169014089</c:v>
                </c:pt>
                <c:pt idx="4">
                  <c:v>-5.6338028169014089</c:v>
                </c:pt>
                <c:pt idx="5">
                  <c:v>-5.6338028169014089</c:v>
                </c:pt>
                <c:pt idx="6">
                  <c:v>-5.6338028169014089</c:v>
                </c:pt>
                <c:pt idx="7">
                  <c:v>-76.056338028169009</c:v>
                </c:pt>
              </c:numCache>
            </c:numRef>
          </c:xVal>
          <c:yVal>
            <c:numRef>
              <c:f>Table!$I$27:$I$34</c:f>
              <c:numCache>
                <c:formatCode>0.00</c:formatCode>
                <c:ptCount val="8"/>
                <c:pt idx="0">
                  <c:v>-84.507042253521121</c:v>
                </c:pt>
                <c:pt idx="1">
                  <c:v>84.507042253521121</c:v>
                </c:pt>
                <c:pt idx="2">
                  <c:v>84.507042253521121</c:v>
                </c:pt>
                <c:pt idx="3">
                  <c:v>84.507042253521121</c:v>
                </c:pt>
                <c:pt idx="4">
                  <c:v>84.507042253521121</c:v>
                </c:pt>
                <c:pt idx="5">
                  <c:v>-84.507042253521121</c:v>
                </c:pt>
                <c:pt idx="6">
                  <c:v>-84.507042253521121</c:v>
                </c:pt>
                <c:pt idx="7">
                  <c:v>-84.507042253521121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9A-42D6-9627-F69598FE7357}"/>
            </c:ext>
          </c:extLst>
        </c:ser>
        <c:ser>
          <c:idx val="1"/>
          <c:order val="1"/>
          <c:tx>
            <c:v>Daun Jendela Dalam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Table!$K$27:$K$34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Table!$L$27:$L$34</c:f>
              <c:numCache>
                <c:formatCode>0.00</c:formatCode>
                <c:ptCount val="8"/>
                <c:pt idx="0">
                  <c:v>-73.239436619718319</c:v>
                </c:pt>
                <c:pt idx="1">
                  <c:v>67.605633802816897</c:v>
                </c:pt>
                <c:pt idx="2">
                  <c:v>67.605633802816897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9A-42D6-9627-F69598FE7357}"/>
            </c:ext>
          </c:extLst>
        </c:ser>
        <c:ser>
          <c:idx val="2"/>
          <c:order val="2"/>
          <c:tx>
            <c:v>kolom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Table!$E$40:$E$47</c:f>
              <c:numCache>
                <c:formatCode>0.00</c:formatCode>
                <c:ptCount val="8"/>
                <c:pt idx="0">
                  <c:v>-43.661971830985912</c:v>
                </c:pt>
                <c:pt idx="1">
                  <c:v>-43.661971830985912</c:v>
                </c:pt>
                <c:pt idx="2">
                  <c:v>-43.661971830985912</c:v>
                </c:pt>
                <c:pt idx="3">
                  <c:v>-38.028169014084504</c:v>
                </c:pt>
                <c:pt idx="4">
                  <c:v>-38.028169014084504</c:v>
                </c:pt>
                <c:pt idx="5">
                  <c:v>-38.028169014084504</c:v>
                </c:pt>
                <c:pt idx="6">
                  <c:v>-38.028169014084504</c:v>
                </c:pt>
                <c:pt idx="7">
                  <c:v>-43.661971830985912</c:v>
                </c:pt>
              </c:numCache>
            </c:numRef>
          </c:xVal>
          <c:yVal>
            <c:numRef>
              <c:f>Table!$F$40:$F$47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9A-42D6-9627-F69598FE7357}"/>
            </c:ext>
          </c:extLst>
        </c:ser>
        <c:ser>
          <c:idx val="3"/>
          <c:order val="3"/>
          <c:tx>
            <c:v>kolom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Table!$E$53:$E$60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-707.04225352112678</c:v>
                </c:pt>
                <c:pt idx="2">
                  <c:v>-707.04225352112678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-701.4084507042254</c:v>
                </c:pt>
                <c:pt idx="6">
                  <c:v>-701.4084507042254</c:v>
                </c:pt>
                <c:pt idx="7">
                  <c:v>-707.04225352112678</c:v>
                </c:pt>
              </c:numCache>
            </c:numRef>
          </c:xVal>
          <c:yVal>
            <c:numRef>
              <c:f>Table!$F$53:$F$60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9A-42D6-9627-F69598FE7357}"/>
            </c:ext>
          </c:extLst>
        </c:ser>
        <c:ser>
          <c:idx val="4"/>
          <c:order val="4"/>
          <c:tx>
            <c:v>kolom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Table!$E$66:$E$73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-707.04225352112678</c:v>
                </c:pt>
                <c:pt idx="2">
                  <c:v>-707.04225352112678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-701.4084507042254</c:v>
                </c:pt>
                <c:pt idx="6">
                  <c:v>-701.4084507042254</c:v>
                </c:pt>
                <c:pt idx="7">
                  <c:v>-707.04225352112678</c:v>
                </c:pt>
              </c:numCache>
            </c:numRef>
          </c:xVal>
          <c:yVal>
            <c:numRef>
              <c:f>Table!$F$66:$F$73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D9A-42D6-9627-F69598FE7357}"/>
            </c:ext>
          </c:extLst>
        </c:ser>
        <c:ser>
          <c:idx val="5"/>
          <c:order val="5"/>
          <c:tx>
            <c:v>baris 1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Table!$L$40:$L$47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Table!$M$40:$M$47</c:f>
              <c:numCache>
                <c:formatCode>0.00</c:formatCode>
                <c:ptCount val="8"/>
                <c:pt idx="0">
                  <c:v>17.840375586854464</c:v>
                </c:pt>
                <c:pt idx="1">
                  <c:v>23.474178403755872</c:v>
                </c:pt>
                <c:pt idx="2">
                  <c:v>23.474178403755872</c:v>
                </c:pt>
                <c:pt idx="3">
                  <c:v>23.474178403755872</c:v>
                </c:pt>
                <c:pt idx="4">
                  <c:v>23.474178403755872</c:v>
                </c:pt>
                <c:pt idx="5">
                  <c:v>17.840375586854464</c:v>
                </c:pt>
                <c:pt idx="6">
                  <c:v>17.840375586854464</c:v>
                </c:pt>
                <c:pt idx="7">
                  <c:v>17.840375586854464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D9A-42D6-9627-F69598FE7357}"/>
            </c:ext>
          </c:extLst>
        </c:ser>
        <c:ser>
          <c:idx val="6"/>
          <c:order val="6"/>
          <c:tx>
            <c:v>baris 2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Table!$L$53:$L$60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Table!$M$53:$M$60</c:f>
              <c:numCache>
                <c:formatCode>0.00</c:formatCode>
                <c:ptCount val="8"/>
                <c:pt idx="0">
                  <c:v>-29.107981220657269</c:v>
                </c:pt>
                <c:pt idx="1">
                  <c:v>-23.474178403755865</c:v>
                </c:pt>
                <c:pt idx="2">
                  <c:v>-23.474178403755865</c:v>
                </c:pt>
                <c:pt idx="3">
                  <c:v>-23.474178403755865</c:v>
                </c:pt>
                <c:pt idx="4">
                  <c:v>-23.474178403755865</c:v>
                </c:pt>
                <c:pt idx="5">
                  <c:v>-29.107981220657269</c:v>
                </c:pt>
                <c:pt idx="6">
                  <c:v>-29.107981220657269</c:v>
                </c:pt>
                <c:pt idx="7">
                  <c:v>-29.107981220657269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D9A-42D6-9627-F69598FE7357}"/>
            </c:ext>
          </c:extLst>
        </c:ser>
        <c:ser>
          <c:idx val="7"/>
          <c:order val="7"/>
          <c:tx>
            <c:v>baris 3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Table!$L$66:$L$73</c:f>
              <c:numCache>
                <c:formatCode>0.00</c:formatCode>
                <c:ptCount val="8"/>
                <c:pt idx="0">
                  <c:v>-67.605633802816897</c:v>
                </c:pt>
                <c:pt idx="1">
                  <c:v>-67.605633802816897</c:v>
                </c:pt>
                <c:pt idx="2">
                  <c:v>-67.605633802816897</c:v>
                </c:pt>
                <c:pt idx="3">
                  <c:v>-14.084507042253522</c:v>
                </c:pt>
                <c:pt idx="4">
                  <c:v>-14.084507042253522</c:v>
                </c:pt>
                <c:pt idx="5">
                  <c:v>-14.084507042253522</c:v>
                </c:pt>
                <c:pt idx="6">
                  <c:v>-14.084507042253522</c:v>
                </c:pt>
                <c:pt idx="7">
                  <c:v>-67.605633802816897</c:v>
                </c:pt>
              </c:numCache>
            </c:numRef>
          </c:xVal>
          <c:yVal>
            <c:numRef>
              <c:f>Table!$M$66:$M$73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-701.4084507042254</c:v>
                </c:pt>
                <c:pt idx="2">
                  <c:v>-701.4084507042254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-707.04225352112678</c:v>
                </c:pt>
                <c:pt idx="6">
                  <c:v>-707.04225352112678</c:v>
                </c:pt>
                <c:pt idx="7">
                  <c:v>-707.04225352112678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D9A-42D6-9627-F69598FE7357}"/>
            </c:ext>
          </c:extLst>
        </c:ser>
        <c:ser>
          <c:idx val="8"/>
          <c:order val="8"/>
          <c:tx>
            <c:v>Kusen Jendela Luar</c:v>
          </c:tx>
          <c:spPr>
            <a:ln w="127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Table!$H$3:$H$10</c:f>
              <c:numCache>
                <c:formatCode>0.00</c:formatCode>
                <c:ptCount val="8"/>
                <c:pt idx="0">
                  <c:v>-85.91549295774648</c:v>
                </c:pt>
                <c:pt idx="1">
                  <c:v>-85.91549295774648</c:v>
                </c:pt>
                <c:pt idx="2">
                  <c:v>-85.91549295774648</c:v>
                </c:pt>
                <c:pt idx="3">
                  <c:v>85.91549295774648</c:v>
                </c:pt>
                <c:pt idx="4">
                  <c:v>85.91549295774648</c:v>
                </c:pt>
                <c:pt idx="5">
                  <c:v>85.91549295774648</c:v>
                </c:pt>
                <c:pt idx="6">
                  <c:v>85.91549295774648</c:v>
                </c:pt>
                <c:pt idx="7">
                  <c:v>-85.91549295774648</c:v>
                </c:pt>
              </c:numCache>
            </c:numRef>
          </c:xVal>
          <c:yVal>
            <c:numRef>
              <c:f>Table!$I$3:$I$10</c:f>
              <c:numCache>
                <c:formatCode>0.00</c:formatCode>
                <c:ptCount val="8"/>
                <c:pt idx="0">
                  <c:v>-100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D9A-42D6-9627-F69598FE7357}"/>
            </c:ext>
          </c:extLst>
        </c:ser>
        <c:ser>
          <c:idx val="9"/>
          <c:order val="9"/>
          <c:tx>
            <c:v>Kusen Jendela Dalam (1)</c:v>
          </c:tx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Table!$K$3:$K$10</c:f>
              <c:numCache>
                <c:formatCode>0.00</c:formatCode>
                <c:ptCount val="8"/>
                <c:pt idx="0">
                  <c:v>-77.464788732394368</c:v>
                </c:pt>
                <c:pt idx="1">
                  <c:v>-77.464788732394368</c:v>
                </c:pt>
                <c:pt idx="2">
                  <c:v>-77.464788732394368</c:v>
                </c:pt>
                <c:pt idx="3">
                  <c:v>-4.225352112676056</c:v>
                </c:pt>
                <c:pt idx="4">
                  <c:v>-4.225352112676056</c:v>
                </c:pt>
                <c:pt idx="5">
                  <c:v>-4.225352112676056</c:v>
                </c:pt>
                <c:pt idx="6">
                  <c:v>-4.225352112676056</c:v>
                </c:pt>
                <c:pt idx="7">
                  <c:v>-77.464788732394368</c:v>
                </c:pt>
              </c:numCache>
            </c:numRef>
          </c:xVal>
          <c:yVal>
            <c:numRef>
              <c:f>Table!$L$3:$L$10</c:f>
              <c:numCache>
                <c:formatCode>0.00</c:formatCode>
                <c:ptCount val="8"/>
                <c:pt idx="0">
                  <c:v>-85.91549295774648</c:v>
                </c:pt>
                <c:pt idx="1">
                  <c:v>85.91549295774648</c:v>
                </c:pt>
                <c:pt idx="2">
                  <c:v>85.91549295774648</c:v>
                </c:pt>
                <c:pt idx="3">
                  <c:v>85.91549295774648</c:v>
                </c:pt>
                <c:pt idx="4">
                  <c:v>85.91549295774648</c:v>
                </c:pt>
                <c:pt idx="5">
                  <c:v>-85.91549295774648</c:v>
                </c:pt>
                <c:pt idx="6">
                  <c:v>-85.91549295774648</c:v>
                </c:pt>
                <c:pt idx="7">
                  <c:v>-85.91549295774648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D9A-42D6-9627-F69598FE7357}"/>
            </c:ext>
          </c:extLst>
        </c:ser>
        <c:ser>
          <c:idx val="10"/>
          <c:order val="10"/>
          <c:tx>
            <c:v>Kusen jendela dalam (2)</c:v>
          </c:tx>
          <c:spPr>
            <a:ln w="95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Table!$K$12:$K$19</c:f>
              <c:numCache>
                <c:formatCode>0.00</c:formatCode>
                <c:ptCount val="8"/>
                <c:pt idx="0">
                  <c:v>4.225352112676056</c:v>
                </c:pt>
                <c:pt idx="1">
                  <c:v>4.225352112676056</c:v>
                </c:pt>
                <c:pt idx="2">
                  <c:v>4.225352112676056</c:v>
                </c:pt>
                <c:pt idx="3">
                  <c:v>77.464788732394368</c:v>
                </c:pt>
                <c:pt idx="4">
                  <c:v>77.464788732394368</c:v>
                </c:pt>
                <c:pt idx="5">
                  <c:v>77.464788732394368</c:v>
                </c:pt>
                <c:pt idx="6">
                  <c:v>77.464788732394368</c:v>
                </c:pt>
                <c:pt idx="7">
                  <c:v>4.225352112676056</c:v>
                </c:pt>
              </c:numCache>
            </c:numRef>
          </c:xVal>
          <c:yVal>
            <c:numRef>
              <c:f>Table!$L$12:$L$19</c:f>
              <c:numCache>
                <c:formatCode>0.00</c:formatCode>
                <c:ptCount val="8"/>
                <c:pt idx="0">
                  <c:v>-85.91549295774648</c:v>
                </c:pt>
                <c:pt idx="1">
                  <c:v>85.91549295774648</c:v>
                </c:pt>
                <c:pt idx="2">
                  <c:v>85.91549295774648</c:v>
                </c:pt>
                <c:pt idx="3">
                  <c:v>85.91549295774648</c:v>
                </c:pt>
                <c:pt idx="4">
                  <c:v>85.91549295774648</c:v>
                </c:pt>
                <c:pt idx="5">
                  <c:v>-85.91549295774648</c:v>
                </c:pt>
                <c:pt idx="6">
                  <c:v>-85.91549295774648</c:v>
                </c:pt>
                <c:pt idx="7">
                  <c:v>-85.91549295774648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D9A-42D6-9627-F69598FE7357}"/>
            </c:ext>
          </c:extLst>
        </c:ser>
        <c:ser>
          <c:idx val="11"/>
          <c:order val="11"/>
          <c:tx>
            <c:v>Daun jendela tepi (2)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Table!$H$79:$H$86</c:f>
              <c:numCache>
                <c:formatCode>0.00</c:formatCode>
                <c:ptCount val="8"/>
                <c:pt idx="0">
                  <c:v>5.6338028169014089</c:v>
                </c:pt>
                <c:pt idx="1">
                  <c:v>5.6338028169014089</c:v>
                </c:pt>
                <c:pt idx="2">
                  <c:v>5.6338028169014089</c:v>
                </c:pt>
                <c:pt idx="3">
                  <c:v>76.056338028169009</c:v>
                </c:pt>
                <c:pt idx="4">
                  <c:v>76.056338028169009</c:v>
                </c:pt>
                <c:pt idx="5">
                  <c:v>76.056338028169009</c:v>
                </c:pt>
                <c:pt idx="6">
                  <c:v>76.056338028169009</c:v>
                </c:pt>
                <c:pt idx="7">
                  <c:v>5.6338028169014089</c:v>
                </c:pt>
              </c:numCache>
            </c:numRef>
          </c:xVal>
          <c:yVal>
            <c:numRef>
              <c:f>Table!$I$79:$I$86</c:f>
              <c:numCache>
                <c:formatCode>0.00</c:formatCode>
                <c:ptCount val="8"/>
                <c:pt idx="0">
                  <c:v>-84.507042253521121</c:v>
                </c:pt>
                <c:pt idx="1">
                  <c:v>84.507042253521121</c:v>
                </c:pt>
                <c:pt idx="2">
                  <c:v>84.507042253521121</c:v>
                </c:pt>
                <c:pt idx="3">
                  <c:v>84.507042253521121</c:v>
                </c:pt>
                <c:pt idx="4">
                  <c:v>84.507042253521121</c:v>
                </c:pt>
                <c:pt idx="5">
                  <c:v>-84.507042253521121</c:v>
                </c:pt>
                <c:pt idx="6">
                  <c:v>-84.507042253521121</c:v>
                </c:pt>
                <c:pt idx="7">
                  <c:v>-84.507042253521121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D9A-42D6-9627-F69598FE7357}"/>
            </c:ext>
          </c:extLst>
        </c:ser>
        <c:ser>
          <c:idx val="12"/>
          <c:order val="12"/>
          <c:tx>
            <c:v>Daun jendela tepi dalam (2)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Table!$K$79:$K$86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Table!$L$79:$L$86</c:f>
              <c:numCache>
                <c:formatCode>0.00</c:formatCode>
                <c:ptCount val="8"/>
                <c:pt idx="0">
                  <c:v>-73.239436619718319</c:v>
                </c:pt>
                <c:pt idx="1">
                  <c:v>67.605633802816897</c:v>
                </c:pt>
                <c:pt idx="2">
                  <c:v>67.605633802816897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D9A-42D6-9627-F69598FE7357}"/>
            </c:ext>
          </c:extLst>
        </c:ser>
        <c:ser>
          <c:idx val="13"/>
          <c:order val="13"/>
          <c:tx>
            <c:v>Kolom 1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Table!$E$92:$E$99</c:f>
              <c:numCache>
                <c:formatCode>0.00</c:formatCode>
                <c:ptCount val="8"/>
                <c:pt idx="0">
                  <c:v>38.028169014084504</c:v>
                </c:pt>
                <c:pt idx="1">
                  <c:v>38.028169014084504</c:v>
                </c:pt>
                <c:pt idx="2">
                  <c:v>38.028169014084504</c:v>
                </c:pt>
                <c:pt idx="3">
                  <c:v>43.661971830985912</c:v>
                </c:pt>
                <c:pt idx="4">
                  <c:v>43.661971830985912</c:v>
                </c:pt>
                <c:pt idx="5">
                  <c:v>43.661971830985912</c:v>
                </c:pt>
                <c:pt idx="6">
                  <c:v>43.661971830985912</c:v>
                </c:pt>
                <c:pt idx="7">
                  <c:v>38.028169014084504</c:v>
                </c:pt>
              </c:numCache>
            </c:numRef>
          </c:xVal>
          <c:yVal>
            <c:numRef>
              <c:f>Table!$F$92:$F$99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D9A-42D6-9627-F69598FE7357}"/>
            </c:ext>
          </c:extLst>
        </c:ser>
        <c:ser>
          <c:idx val="14"/>
          <c:order val="14"/>
          <c:tx>
            <c:v>Kolom 2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Table!$E$105:$E$112</c:f>
              <c:numCache>
                <c:formatCode>0.00</c:formatCode>
                <c:ptCount val="8"/>
                <c:pt idx="0">
                  <c:v>701.4084507042254</c:v>
                </c:pt>
                <c:pt idx="1">
                  <c:v>701.4084507042254</c:v>
                </c:pt>
                <c:pt idx="2">
                  <c:v>701.4084507042254</c:v>
                </c:pt>
                <c:pt idx="3">
                  <c:v>707.04225352112678</c:v>
                </c:pt>
                <c:pt idx="4">
                  <c:v>707.04225352112678</c:v>
                </c:pt>
                <c:pt idx="5">
                  <c:v>707.04225352112678</c:v>
                </c:pt>
                <c:pt idx="6">
                  <c:v>707.04225352112678</c:v>
                </c:pt>
                <c:pt idx="7">
                  <c:v>701.4084507042254</c:v>
                </c:pt>
              </c:numCache>
            </c:numRef>
          </c:xVal>
          <c:yVal>
            <c:numRef>
              <c:f>Table!$F$105:$F$112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D9A-42D6-9627-F69598FE7357}"/>
            </c:ext>
          </c:extLst>
        </c:ser>
        <c:ser>
          <c:idx val="15"/>
          <c:order val="15"/>
          <c:tx>
            <c:v>Kolom 3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Table!$E$118:$E$125</c:f>
              <c:numCache>
                <c:formatCode>0.00</c:formatCode>
                <c:ptCount val="8"/>
                <c:pt idx="0">
                  <c:v>701.4084507042254</c:v>
                </c:pt>
                <c:pt idx="1">
                  <c:v>701.4084507042254</c:v>
                </c:pt>
                <c:pt idx="2">
                  <c:v>701.4084507042254</c:v>
                </c:pt>
                <c:pt idx="3">
                  <c:v>707.04225352112678</c:v>
                </c:pt>
                <c:pt idx="4">
                  <c:v>707.04225352112678</c:v>
                </c:pt>
                <c:pt idx="5">
                  <c:v>707.04225352112678</c:v>
                </c:pt>
                <c:pt idx="6">
                  <c:v>707.04225352112678</c:v>
                </c:pt>
                <c:pt idx="7">
                  <c:v>701.4084507042254</c:v>
                </c:pt>
              </c:numCache>
            </c:numRef>
          </c:xVal>
          <c:yVal>
            <c:numRef>
              <c:f>Table!$F$118:$F$125</c:f>
              <c:numCache>
                <c:formatCode>0.00</c:formatCode>
                <c:ptCount val="8"/>
                <c:pt idx="0">
                  <c:v>-73.239436619718319</c:v>
                </c:pt>
                <c:pt idx="1">
                  <c:v>73.239436619718319</c:v>
                </c:pt>
                <c:pt idx="2">
                  <c:v>73.239436619718319</c:v>
                </c:pt>
                <c:pt idx="3">
                  <c:v>73.239436619718319</c:v>
                </c:pt>
                <c:pt idx="4">
                  <c:v>73.239436619718319</c:v>
                </c:pt>
                <c:pt idx="5">
                  <c:v>-73.239436619718319</c:v>
                </c:pt>
                <c:pt idx="6">
                  <c:v>-73.239436619718319</c:v>
                </c:pt>
                <c:pt idx="7">
                  <c:v>-73.239436619718319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D9A-42D6-9627-F69598FE7357}"/>
            </c:ext>
          </c:extLst>
        </c:ser>
        <c:ser>
          <c:idx val="16"/>
          <c:order val="16"/>
          <c:tx>
            <c:v>Baris 1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Table!$L$92:$L$99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Table!$M$92:$M$99</c:f>
              <c:numCache>
                <c:formatCode>0.00</c:formatCode>
                <c:ptCount val="8"/>
                <c:pt idx="0">
                  <c:v>17.840375586854464</c:v>
                </c:pt>
                <c:pt idx="1">
                  <c:v>23.474178403755872</c:v>
                </c:pt>
                <c:pt idx="2">
                  <c:v>23.474178403755872</c:v>
                </c:pt>
                <c:pt idx="3">
                  <c:v>23.474178403755872</c:v>
                </c:pt>
                <c:pt idx="4">
                  <c:v>23.474178403755872</c:v>
                </c:pt>
                <c:pt idx="5">
                  <c:v>17.840375586854464</c:v>
                </c:pt>
                <c:pt idx="6">
                  <c:v>17.840375586854464</c:v>
                </c:pt>
                <c:pt idx="7">
                  <c:v>17.840375586854464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D9A-42D6-9627-F69598FE7357}"/>
            </c:ext>
          </c:extLst>
        </c:ser>
        <c:ser>
          <c:idx val="17"/>
          <c:order val="17"/>
          <c:tx>
            <c:v>Baris 2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Table!$L$105:$L$112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Table!$M$105:$M$112</c:f>
              <c:numCache>
                <c:formatCode>0.00</c:formatCode>
                <c:ptCount val="8"/>
                <c:pt idx="0">
                  <c:v>-29.107981220657269</c:v>
                </c:pt>
                <c:pt idx="1">
                  <c:v>-23.474178403755865</c:v>
                </c:pt>
                <c:pt idx="2">
                  <c:v>-23.474178403755865</c:v>
                </c:pt>
                <c:pt idx="3">
                  <c:v>-23.474178403755865</c:v>
                </c:pt>
                <c:pt idx="4">
                  <c:v>-23.474178403755865</c:v>
                </c:pt>
                <c:pt idx="5">
                  <c:v>-29.107981220657269</c:v>
                </c:pt>
                <c:pt idx="6">
                  <c:v>-29.107981220657269</c:v>
                </c:pt>
                <c:pt idx="7">
                  <c:v>-29.107981220657269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D9A-42D6-9627-F69598FE7357}"/>
            </c:ext>
          </c:extLst>
        </c:ser>
        <c:ser>
          <c:idx val="18"/>
          <c:order val="18"/>
          <c:tx>
            <c:v>Baris 3 (2)</c:v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Table!$L$118:$L$125</c:f>
              <c:numCache>
                <c:formatCode>0.00</c:formatCode>
                <c:ptCount val="8"/>
                <c:pt idx="0">
                  <c:v>14.084507042253522</c:v>
                </c:pt>
                <c:pt idx="1">
                  <c:v>14.084507042253522</c:v>
                </c:pt>
                <c:pt idx="2">
                  <c:v>14.084507042253522</c:v>
                </c:pt>
                <c:pt idx="3">
                  <c:v>67.605633802816897</c:v>
                </c:pt>
                <c:pt idx="4">
                  <c:v>67.605633802816897</c:v>
                </c:pt>
                <c:pt idx="5">
                  <c:v>67.605633802816897</c:v>
                </c:pt>
                <c:pt idx="6">
                  <c:v>67.605633802816897</c:v>
                </c:pt>
                <c:pt idx="7">
                  <c:v>14.084507042253522</c:v>
                </c:pt>
              </c:numCache>
            </c:numRef>
          </c:xVal>
          <c:yVal>
            <c:numRef>
              <c:f>Table!$M$118:$M$125</c:f>
              <c:numCache>
                <c:formatCode>0.00</c:formatCode>
                <c:ptCount val="8"/>
                <c:pt idx="0">
                  <c:v>-707.04225352112678</c:v>
                </c:pt>
                <c:pt idx="1">
                  <c:v>-701.4084507042254</c:v>
                </c:pt>
                <c:pt idx="2">
                  <c:v>-701.4084507042254</c:v>
                </c:pt>
                <c:pt idx="3">
                  <c:v>-701.4084507042254</c:v>
                </c:pt>
                <c:pt idx="4">
                  <c:v>-701.4084507042254</c:v>
                </c:pt>
                <c:pt idx="5">
                  <c:v>-707.04225352112678</c:v>
                </c:pt>
                <c:pt idx="6">
                  <c:v>-707.04225352112678</c:v>
                </c:pt>
                <c:pt idx="7">
                  <c:v>-707.04225352112678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D9A-42D6-9627-F69598FE7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608608"/>
        <c:axId val="557487912"/>
      </c:scatterChart>
      <c:valAx>
        <c:axId val="774608608"/>
        <c:scaling>
          <c:orientation val="minMax"/>
          <c:max val="100"/>
          <c:min val="-100"/>
        </c:scaling>
        <c:delete val="1"/>
        <c:axPos val="b"/>
        <c:numFmt formatCode="0.00" sourceLinked="1"/>
        <c:majorTickMark val="none"/>
        <c:minorTickMark val="none"/>
        <c:tickLblPos val="nextTo"/>
        <c:crossAx val="557487912"/>
        <c:crosses val="autoZero"/>
        <c:crossBetween val="midCat"/>
      </c:valAx>
      <c:valAx>
        <c:axId val="557487912"/>
        <c:scaling>
          <c:orientation val="minMax"/>
          <c:max val="100"/>
          <c:min val="-100"/>
        </c:scaling>
        <c:delete val="1"/>
        <c:axPos val="l"/>
        <c:numFmt formatCode="0.00" sourceLinked="1"/>
        <c:majorTickMark val="none"/>
        <c:minorTickMark val="none"/>
        <c:tickLblPos val="nextTo"/>
        <c:crossAx val="774608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6.jpe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0AEE3-024C-4F5D-8186-D1F5394926C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C5DBC-CD68-40CF-BB01-24882646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3</xdr:row>
      <xdr:rowOff>38100</xdr:rowOff>
    </xdr:from>
    <xdr:to>
      <xdr:col>6</xdr:col>
      <xdr:colOff>368608</xdr:colOff>
      <xdr:row>17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2104E6-C110-60A4-920C-46A33D0F7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0" y="752475"/>
          <a:ext cx="2368858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32</xdr:row>
      <xdr:rowOff>85725</xdr:rowOff>
    </xdr:from>
    <xdr:to>
      <xdr:col>8</xdr:col>
      <xdr:colOff>425791</xdr:colOff>
      <xdr:row>49</xdr:row>
      <xdr:rowOff>200025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05C4625-6F55-4DB8-3D0A-08166C96D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7705725"/>
          <a:ext cx="5274016" cy="416242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50</xdr:row>
      <xdr:rowOff>76201</xdr:rowOff>
    </xdr:from>
    <xdr:to>
      <xdr:col>7</xdr:col>
      <xdr:colOff>619125</xdr:colOff>
      <xdr:row>56</xdr:row>
      <xdr:rowOff>102505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8E6D17-EF88-7F62-2968-10FF97C53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2050" y="11982451"/>
          <a:ext cx="4305300" cy="1455054"/>
        </a:xfrm>
        <a:prstGeom prst="rect">
          <a:avLst/>
        </a:prstGeom>
      </xdr:spPr>
    </xdr:pic>
    <xdr:clientData/>
  </xdr:twoCellAnchor>
  <xdr:twoCellAnchor>
    <xdr:from>
      <xdr:col>12</xdr:col>
      <xdr:colOff>19050</xdr:colOff>
      <xdr:row>2</xdr:row>
      <xdr:rowOff>142875</xdr:rowOff>
    </xdr:from>
    <xdr:to>
      <xdr:col>17</xdr:col>
      <xdr:colOff>671924</xdr:colOff>
      <xdr:row>20</xdr:row>
      <xdr:rowOff>179427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B90D339-2053-4D6C-BD0E-1CD190B3A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2</xdr:col>
      <xdr:colOff>292811</xdr:colOff>
      <xdr:row>1</xdr:row>
      <xdr:rowOff>121875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90EB1-FAA4-4502-915D-0507F3B21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200025</xdr:colOff>
      <xdr:row>9</xdr:row>
      <xdr:rowOff>85726</xdr:rowOff>
    </xdr:from>
    <xdr:to>
      <xdr:col>6</xdr:col>
      <xdr:colOff>255561</xdr:colOff>
      <xdr:row>22</xdr:row>
      <xdr:rowOff>76201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947BDD3-D554-4B05-8C82-48B377DA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0" y="2705101"/>
          <a:ext cx="2284386" cy="30861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36</xdr:row>
      <xdr:rowOff>85725</xdr:rowOff>
    </xdr:from>
    <xdr:to>
      <xdr:col>8</xdr:col>
      <xdr:colOff>492466</xdr:colOff>
      <xdr:row>53</xdr:row>
      <xdr:rowOff>200025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6422716-FEC6-4D06-9A94-8FC63024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" y="9134475"/>
          <a:ext cx="5655016" cy="4162425"/>
        </a:xfrm>
        <a:prstGeom prst="rect">
          <a:avLst/>
        </a:prstGeom>
      </xdr:spPr>
    </xdr:pic>
    <xdr:clientData/>
  </xdr:twoCellAnchor>
  <xdr:twoCellAnchor editAs="oneCell">
    <xdr:from>
      <xdr:col>1</xdr:col>
      <xdr:colOff>714375</xdr:colOff>
      <xdr:row>54</xdr:row>
      <xdr:rowOff>76201</xdr:rowOff>
    </xdr:from>
    <xdr:to>
      <xdr:col>8</xdr:col>
      <xdr:colOff>133350</xdr:colOff>
      <xdr:row>60</xdr:row>
      <xdr:rowOff>102505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A4F1362-044C-4832-89DE-DD936679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2050" y="11982451"/>
          <a:ext cx="4305300" cy="1455054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110</xdr:row>
      <xdr:rowOff>95250</xdr:rowOff>
    </xdr:from>
    <xdr:to>
      <xdr:col>7</xdr:col>
      <xdr:colOff>671924</xdr:colOff>
      <xdr:row>128</xdr:row>
      <xdr:rowOff>131802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563ADAA-2C08-4125-BA40-50DD16585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95251</xdr:colOff>
      <xdr:row>2</xdr:row>
      <xdr:rowOff>1</xdr:rowOff>
    </xdr:from>
    <xdr:to>
      <xdr:col>2</xdr:col>
      <xdr:colOff>600076</xdr:colOff>
      <xdr:row>6</xdr:row>
      <xdr:rowOff>133351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21E405C-5AF7-F3D0-3E46-7CA62AEA6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76251"/>
          <a:ext cx="156210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17FB-71BD-4CEF-BDE2-9088AA20F661}">
  <sheetPr>
    <tabColor theme="4" tint="-0.249977111117893"/>
  </sheetPr>
  <dimension ref="B2:J27"/>
  <sheetViews>
    <sheetView tabSelected="1" workbookViewId="0"/>
  </sheetViews>
  <sheetFormatPr defaultRowHeight="18.75" customHeight="1" x14ac:dyDescent="0.25"/>
  <cols>
    <col min="1" max="1" width="4.28515625" style="138" customWidth="1"/>
    <col min="2" max="2" width="16.7109375" style="138" customWidth="1"/>
    <col min="3" max="3" width="2.85546875" style="137" customWidth="1"/>
    <col min="4" max="16384" width="9.140625" style="138"/>
  </cols>
  <sheetData>
    <row r="2" spans="2:10" ht="15.75" x14ac:dyDescent="0.25">
      <c r="B2" s="136" t="s">
        <v>186</v>
      </c>
      <c r="C2" s="137" t="s">
        <v>187</v>
      </c>
      <c r="D2" s="138" t="s">
        <v>200</v>
      </c>
    </row>
    <row r="3" spans="2:10" ht="15.75" x14ac:dyDescent="0.25">
      <c r="B3" s="136" t="s">
        <v>188</v>
      </c>
      <c r="C3" s="137" t="s">
        <v>187</v>
      </c>
      <c r="D3" s="138" t="s">
        <v>189</v>
      </c>
    </row>
    <row r="4" spans="2:10" ht="15.75" x14ac:dyDescent="0.25">
      <c r="B4" s="136" t="s">
        <v>190</v>
      </c>
      <c r="C4" s="137" t="s">
        <v>187</v>
      </c>
      <c r="D4" s="139" t="s">
        <v>191</v>
      </c>
    </row>
    <row r="5" spans="2:10" ht="15.75" x14ac:dyDescent="0.25">
      <c r="B5" s="136"/>
    </row>
    <row r="6" spans="2:10" ht="15.75" x14ac:dyDescent="0.25">
      <c r="B6" s="136" t="s">
        <v>192</v>
      </c>
      <c r="C6" s="137" t="s">
        <v>187</v>
      </c>
      <c r="D6" s="138" t="s">
        <v>193</v>
      </c>
    </row>
    <row r="7" spans="2:10" ht="15.75" x14ac:dyDescent="0.25">
      <c r="B7" s="136" t="s">
        <v>194</v>
      </c>
      <c r="C7" s="137" t="s">
        <v>187</v>
      </c>
      <c r="D7" s="140" t="s">
        <v>184</v>
      </c>
    </row>
    <row r="8" spans="2:10" ht="15.75" x14ac:dyDescent="0.25">
      <c r="C8" s="138"/>
      <c r="J8" s="141"/>
    </row>
    <row r="10" spans="2:10" ht="15.75" x14ac:dyDescent="0.25">
      <c r="B10" s="142" t="s">
        <v>195</v>
      </c>
      <c r="C10" s="143"/>
      <c r="D10" s="143"/>
      <c r="E10" s="143"/>
      <c r="F10" s="143"/>
      <c r="G10" s="143"/>
      <c r="H10" s="143"/>
      <c r="I10" s="143"/>
    </row>
    <row r="12" spans="2:10" ht="15.75" x14ac:dyDescent="0.25"/>
    <row r="23" spans="2:10" ht="15.75" x14ac:dyDescent="0.25">
      <c r="B23" s="138" t="s">
        <v>196</v>
      </c>
    </row>
    <row r="24" spans="2:10" ht="15.75" x14ac:dyDescent="0.25">
      <c r="B24" s="138" t="s">
        <v>197</v>
      </c>
    </row>
    <row r="26" spans="2:10" ht="15.75" x14ac:dyDescent="0.25">
      <c r="B26" s="138" t="s">
        <v>198</v>
      </c>
      <c r="C26" s="138"/>
    </row>
    <row r="27" spans="2:10" ht="15.75" x14ac:dyDescent="0.25">
      <c r="B27" s="144" t="s">
        <v>199</v>
      </c>
      <c r="C27" s="145"/>
      <c r="D27" s="145"/>
      <c r="E27" s="145"/>
      <c r="F27" s="145"/>
      <c r="G27" s="145"/>
      <c r="H27" s="145"/>
      <c r="I27" s="145"/>
      <c r="J27" s="145"/>
    </row>
  </sheetData>
  <hyperlinks>
    <hyperlink ref="D7" r:id="rId1" xr:uid="{D9885048-F766-4A58-A7CA-67C8323E03B2}"/>
    <hyperlink ref="B27" r:id="rId2" xr:uid="{54CF34D3-B424-49BB-8DED-32F3E68EC23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7030A0"/>
  </sheetPr>
  <dimension ref="A1:W225"/>
  <sheetViews>
    <sheetView showGridLines="0" zoomScaleNormal="100" workbookViewId="0"/>
  </sheetViews>
  <sheetFormatPr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21" ht="18.75" customHeight="1" x14ac:dyDescent="0.25">
      <c r="A1" s="79" t="s">
        <v>0</v>
      </c>
      <c r="B1" s="170" t="s">
        <v>1</v>
      </c>
      <c r="C1" s="170"/>
      <c r="D1" s="170"/>
      <c r="E1" s="170"/>
      <c r="F1" s="170"/>
      <c r="G1" s="80" t="s">
        <v>2</v>
      </c>
      <c r="H1" s="80" t="s">
        <v>3</v>
      </c>
      <c r="I1" s="81" t="s">
        <v>4</v>
      </c>
      <c r="K1" s="79" t="s">
        <v>0</v>
      </c>
      <c r="L1" s="170" t="s">
        <v>1</v>
      </c>
      <c r="M1" s="170"/>
      <c r="N1" s="170"/>
      <c r="O1" s="170"/>
      <c r="P1" s="170"/>
      <c r="Q1" s="80" t="s">
        <v>2</v>
      </c>
      <c r="R1" s="80" t="s">
        <v>3</v>
      </c>
      <c r="S1" s="81" t="s">
        <v>4</v>
      </c>
    </row>
    <row r="2" spans="1:21" ht="18.75" customHeight="1" x14ac:dyDescent="0.25">
      <c r="A2" s="71" t="s">
        <v>5</v>
      </c>
      <c r="B2" s="72" t="s">
        <v>6</v>
      </c>
      <c r="C2" s="73"/>
      <c r="D2" s="73"/>
      <c r="E2" s="73"/>
      <c r="F2" s="73"/>
      <c r="G2" s="74"/>
      <c r="H2" s="73"/>
      <c r="I2" s="75"/>
      <c r="K2" s="71" t="s">
        <v>56</v>
      </c>
      <c r="L2" s="76" t="s">
        <v>122</v>
      </c>
      <c r="M2" s="77"/>
      <c r="N2" s="77"/>
      <c r="O2" s="77"/>
      <c r="P2" s="77"/>
      <c r="Q2" s="78"/>
      <c r="R2" s="77"/>
      <c r="S2" s="75"/>
    </row>
    <row r="3" spans="1:21" ht="18.75" customHeight="1" x14ac:dyDescent="0.25">
      <c r="A3" s="56" t="s">
        <v>7</v>
      </c>
      <c r="B3" s="35" t="s">
        <v>8</v>
      </c>
      <c r="C3" s="36"/>
      <c r="D3" s="36"/>
      <c r="E3" s="36"/>
      <c r="F3" s="36"/>
      <c r="G3" s="37"/>
      <c r="H3" s="36"/>
      <c r="I3" s="38"/>
      <c r="K3" s="66"/>
      <c r="L3" s="60"/>
      <c r="M3" s="61"/>
      <c r="N3" s="61"/>
      <c r="O3" s="61"/>
      <c r="P3" s="61"/>
      <c r="Q3" s="62"/>
      <c r="R3" s="61"/>
      <c r="S3" s="63"/>
    </row>
    <row r="4" spans="1:21" ht="18.75" customHeight="1" x14ac:dyDescent="0.25">
      <c r="A4" s="57"/>
      <c r="B4" s="39"/>
      <c r="C4" s="22"/>
      <c r="D4" s="22"/>
      <c r="E4" s="22"/>
      <c r="F4" s="22"/>
      <c r="G4" s="40"/>
      <c r="H4" s="22"/>
      <c r="I4" s="41"/>
      <c r="K4" s="67"/>
      <c r="L4" s="22"/>
      <c r="M4" s="22"/>
      <c r="N4" s="22"/>
      <c r="O4" s="22"/>
      <c r="P4" s="22"/>
      <c r="Q4" s="22"/>
      <c r="R4" s="22"/>
      <c r="S4" s="41"/>
    </row>
    <row r="5" spans="1:21" ht="18.75" customHeight="1" x14ac:dyDescent="0.25">
      <c r="A5" s="57"/>
      <c r="B5" s="39"/>
      <c r="C5" s="22"/>
      <c r="D5" s="22"/>
      <c r="E5" s="22"/>
      <c r="F5" s="22"/>
      <c r="G5" s="40"/>
      <c r="H5" s="22"/>
      <c r="I5" s="41"/>
      <c r="K5" s="67"/>
      <c r="L5" s="22"/>
      <c r="M5" s="22"/>
      <c r="N5" s="22"/>
      <c r="O5" s="22"/>
      <c r="P5" s="22"/>
      <c r="Q5" s="22"/>
      <c r="R5" s="22"/>
      <c r="S5" s="41"/>
    </row>
    <row r="6" spans="1:21" ht="18.75" customHeight="1" x14ac:dyDescent="0.25">
      <c r="A6" s="57"/>
      <c r="B6" s="39"/>
      <c r="C6" s="22"/>
      <c r="D6" s="22"/>
      <c r="E6" s="22"/>
      <c r="F6" s="22"/>
      <c r="G6" s="40"/>
      <c r="H6" s="22"/>
      <c r="I6" s="41"/>
      <c r="K6" s="67"/>
      <c r="L6" s="22"/>
      <c r="M6" s="22"/>
      <c r="N6" s="22"/>
      <c r="O6" s="22"/>
      <c r="P6" s="22"/>
      <c r="Q6" s="22"/>
      <c r="R6" s="22"/>
      <c r="S6" s="41"/>
    </row>
    <row r="7" spans="1:21" ht="18.75" customHeight="1" x14ac:dyDescent="0.25">
      <c r="A7" s="57"/>
      <c r="B7" s="39"/>
      <c r="C7" s="22"/>
      <c r="D7" s="22"/>
      <c r="E7" s="22"/>
      <c r="F7" s="22"/>
      <c r="G7" s="40"/>
      <c r="H7" s="22"/>
      <c r="I7" s="41"/>
      <c r="K7" s="67"/>
      <c r="L7" s="22"/>
      <c r="M7" s="22"/>
      <c r="N7" s="22"/>
      <c r="O7" s="22"/>
      <c r="P7" s="22"/>
      <c r="Q7" s="22"/>
      <c r="R7" s="22"/>
      <c r="S7" s="41"/>
    </row>
    <row r="8" spans="1:21" ht="18.75" customHeight="1" x14ac:dyDescent="0.25">
      <c r="A8" s="57"/>
      <c r="B8" s="39"/>
      <c r="C8" s="22"/>
      <c r="D8" s="22"/>
      <c r="E8" s="22"/>
      <c r="F8" s="22"/>
      <c r="G8" s="40"/>
      <c r="H8" s="22"/>
      <c r="I8" s="41"/>
      <c r="K8" s="67"/>
      <c r="L8" s="22"/>
      <c r="M8" s="22"/>
      <c r="N8" s="22"/>
      <c r="O8" s="22"/>
      <c r="P8" s="22"/>
      <c r="Q8" s="22"/>
      <c r="R8" s="22"/>
      <c r="S8" s="41"/>
    </row>
    <row r="9" spans="1:21" ht="18.75" customHeight="1" x14ac:dyDescent="0.25">
      <c r="A9" s="57"/>
      <c r="B9" s="39"/>
      <c r="C9" s="22"/>
      <c r="D9" s="22"/>
      <c r="E9" s="22"/>
      <c r="F9" s="22"/>
      <c r="G9" s="40"/>
      <c r="H9" s="22"/>
      <c r="I9" s="41"/>
      <c r="K9" s="67"/>
      <c r="L9" s="22"/>
      <c r="M9" s="22"/>
      <c r="N9" s="22"/>
      <c r="O9" s="22"/>
      <c r="P9" s="22"/>
      <c r="Q9" s="22"/>
      <c r="R9" s="22"/>
      <c r="S9" s="41"/>
    </row>
    <row r="10" spans="1:21" ht="18.75" customHeight="1" x14ac:dyDescent="0.25">
      <c r="A10" s="57"/>
      <c r="B10" s="39"/>
      <c r="C10" s="22"/>
      <c r="D10" s="22"/>
      <c r="E10" s="22"/>
      <c r="F10" s="22"/>
      <c r="G10" s="40"/>
      <c r="H10" s="22"/>
      <c r="I10" s="41"/>
      <c r="K10" s="67"/>
      <c r="L10" s="22"/>
      <c r="M10" s="22"/>
      <c r="N10" s="22"/>
      <c r="O10" s="22"/>
      <c r="P10" s="22"/>
      <c r="Q10" s="22"/>
      <c r="R10" s="22"/>
      <c r="S10" s="41"/>
    </row>
    <row r="11" spans="1:21" ht="18.75" customHeight="1" x14ac:dyDescent="0.25">
      <c r="A11" s="57"/>
      <c r="B11" s="39"/>
      <c r="C11" s="22"/>
      <c r="D11" s="22"/>
      <c r="E11" s="22"/>
      <c r="F11" s="22"/>
      <c r="G11" s="40"/>
      <c r="H11" s="22"/>
      <c r="I11" s="41"/>
      <c r="K11" s="67"/>
      <c r="L11" s="22"/>
      <c r="M11" s="22"/>
      <c r="N11" s="22"/>
      <c r="O11" s="22"/>
      <c r="P11" s="22"/>
      <c r="Q11" s="22"/>
      <c r="R11" s="22"/>
      <c r="S11" s="41"/>
      <c r="U11" s="1" t="s">
        <v>161</v>
      </c>
    </row>
    <row r="12" spans="1:21" ht="18.75" customHeight="1" x14ac:dyDescent="0.25">
      <c r="A12" s="57"/>
      <c r="B12" s="39"/>
      <c r="C12" s="22"/>
      <c r="D12" s="22"/>
      <c r="E12" s="22"/>
      <c r="F12" s="22"/>
      <c r="G12" s="40"/>
      <c r="H12" s="22"/>
      <c r="I12" s="41"/>
      <c r="K12" s="67"/>
      <c r="L12" s="22"/>
      <c r="M12" s="22"/>
      <c r="N12" s="22"/>
      <c r="O12" s="22"/>
      <c r="P12" s="22"/>
      <c r="Q12" s="22"/>
      <c r="R12" s="22"/>
      <c r="S12" s="41"/>
    </row>
    <row r="13" spans="1:21" ht="18.75" customHeight="1" x14ac:dyDescent="0.25">
      <c r="A13" s="57"/>
      <c r="B13" s="39"/>
      <c r="C13" s="22"/>
      <c r="D13" s="22"/>
      <c r="E13" s="22"/>
      <c r="F13" s="22"/>
      <c r="G13" s="40"/>
      <c r="H13" s="22"/>
      <c r="I13" s="41"/>
      <c r="K13" s="67"/>
      <c r="L13" s="22"/>
      <c r="M13" s="22"/>
      <c r="N13" s="22"/>
      <c r="O13" s="22"/>
      <c r="P13" s="22"/>
      <c r="Q13" s="22"/>
      <c r="R13" s="22"/>
      <c r="S13" s="41"/>
    </row>
    <row r="14" spans="1:21" ht="18.75" customHeight="1" x14ac:dyDescent="0.25">
      <c r="A14" s="57"/>
      <c r="B14" s="39"/>
      <c r="C14" s="22"/>
      <c r="D14" s="22"/>
      <c r="E14" s="22"/>
      <c r="F14" s="22"/>
      <c r="G14" s="40"/>
      <c r="H14" s="22"/>
      <c r="I14" s="41"/>
      <c r="K14" s="67"/>
      <c r="L14" s="22"/>
      <c r="M14" s="22"/>
      <c r="N14" s="22"/>
      <c r="O14" s="22"/>
      <c r="P14" s="22"/>
      <c r="Q14" s="22"/>
      <c r="R14" s="22"/>
      <c r="S14" s="41"/>
    </row>
    <row r="15" spans="1:21" ht="18.75" customHeight="1" x14ac:dyDescent="0.25">
      <c r="A15" s="57"/>
      <c r="B15" s="39"/>
      <c r="C15" s="22"/>
      <c r="D15" s="22"/>
      <c r="E15" s="22"/>
      <c r="F15" s="22"/>
      <c r="G15" s="40"/>
      <c r="H15" s="22"/>
      <c r="I15" s="41"/>
      <c r="K15" s="67"/>
      <c r="L15" s="22"/>
      <c r="M15" s="22"/>
      <c r="N15" s="22"/>
      <c r="O15" s="22"/>
      <c r="P15" s="22"/>
      <c r="Q15" s="22"/>
      <c r="R15" s="22"/>
      <c r="S15" s="41"/>
    </row>
    <row r="16" spans="1:21" ht="18.75" customHeight="1" x14ac:dyDescent="0.25">
      <c r="A16" s="57"/>
      <c r="B16" s="39"/>
      <c r="C16" s="22"/>
      <c r="D16" s="22"/>
      <c r="E16" s="22"/>
      <c r="F16" s="22"/>
      <c r="G16" s="40"/>
      <c r="H16" s="22"/>
      <c r="I16" s="41"/>
      <c r="K16" s="67"/>
      <c r="L16" s="22"/>
      <c r="M16" s="22"/>
      <c r="N16" s="22"/>
      <c r="O16" s="22"/>
      <c r="P16" s="22"/>
      <c r="Q16" s="22"/>
      <c r="R16" s="22"/>
      <c r="S16" s="41"/>
    </row>
    <row r="17" spans="1:19" ht="18.75" customHeight="1" x14ac:dyDescent="0.25">
      <c r="A17" s="57"/>
      <c r="B17" s="39"/>
      <c r="C17" s="22"/>
      <c r="D17" s="22"/>
      <c r="E17" s="22"/>
      <c r="F17" s="22"/>
      <c r="G17" s="40"/>
      <c r="H17" s="22"/>
      <c r="I17" s="41"/>
      <c r="K17" s="67"/>
      <c r="L17" s="22"/>
      <c r="M17" s="22"/>
      <c r="N17" s="22"/>
      <c r="O17" s="22"/>
      <c r="P17" s="22"/>
      <c r="Q17" s="22"/>
      <c r="R17" s="22"/>
      <c r="S17" s="41"/>
    </row>
    <row r="18" spans="1:19" ht="18.75" customHeight="1" x14ac:dyDescent="0.25">
      <c r="A18" s="57"/>
      <c r="B18" s="39"/>
      <c r="C18" s="22"/>
      <c r="D18" s="22"/>
      <c r="E18" s="22"/>
      <c r="F18" s="22"/>
      <c r="G18" s="40"/>
      <c r="H18" s="22"/>
      <c r="I18" s="41"/>
      <c r="K18" s="68"/>
      <c r="L18" s="22"/>
      <c r="M18" s="22"/>
      <c r="N18" s="22"/>
      <c r="O18" s="22"/>
      <c r="P18" s="22"/>
      <c r="Q18" s="22"/>
      <c r="R18" s="22"/>
      <c r="S18" s="41"/>
    </row>
    <row r="19" spans="1:19" ht="18.75" customHeight="1" x14ac:dyDescent="0.25">
      <c r="A19" s="57"/>
      <c r="B19" s="39" t="s">
        <v>9</v>
      </c>
      <c r="C19" s="22"/>
      <c r="D19" s="22"/>
      <c r="E19" s="22"/>
      <c r="F19" s="22"/>
      <c r="G19" s="40" t="s">
        <v>11</v>
      </c>
      <c r="H19" s="6">
        <v>1200</v>
      </c>
      <c r="I19" s="42" t="s">
        <v>14</v>
      </c>
      <c r="K19" s="69"/>
      <c r="L19" s="22"/>
      <c r="M19" s="22"/>
      <c r="N19" s="22"/>
      <c r="O19" s="22"/>
      <c r="P19" s="22"/>
      <c r="Q19" s="22"/>
      <c r="R19" s="22"/>
      <c r="S19" s="41"/>
    </row>
    <row r="20" spans="1:19" ht="18.75" customHeight="1" x14ac:dyDescent="0.25">
      <c r="A20" s="57"/>
      <c r="B20" s="39" t="s">
        <v>10</v>
      </c>
      <c r="C20" s="22"/>
      <c r="D20" s="22"/>
      <c r="E20" s="22"/>
      <c r="F20" s="22"/>
      <c r="G20" s="40" t="s">
        <v>12</v>
      </c>
      <c r="H20" s="6">
        <v>500</v>
      </c>
      <c r="I20" s="42" t="s">
        <v>14</v>
      </c>
      <c r="K20" s="69"/>
      <c r="L20" s="22"/>
      <c r="M20" s="22"/>
      <c r="N20" s="22"/>
      <c r="O20" s="22"/>
      <c r="P20" s="22"/>
      <c r="Q20" s="22"/>
      <c r="R20" s="22"/>
      <c r="S20" s="41"/>
    </row>
    <row r="21" spans="1:19" ht="18.75" customHeight="1" x14ac:dyDescent="0.25">
      <c r="A21" s="57"/>
      <c r="B21" s="39"/>
      <c r="C21" s="22"/>
      <c r="D21" s="22"/>
      <c r="E21" s="22"/>
      <c r="F21" s="22"/>
      <c r="G21" s="40"/>
      <c r="H21" s="22"/>
      <c r="I21" s="41"/>
      <c r="K21" s="69"/>
      <c r="L21" s="22"/>
      <c r="M21" s="22"/>
      <c r="N21" s="22"/>
      <c r="O21" s="22"/>
      <c r="P21" s="22"/>
      <c r="Q21" s="22"/>
      <c r="R21" s="22"/>
      <c r="S21" s="41"/>
    </row>
    <row r="22" spans="1:19" ht="18.75" customHeight="1" x14ac:dyDescent="0.25">
      <c r="A22" s="57"/>
      <c r="B22" s="39"/>
      <c r="C22" s="22"/>
      <c r="D22" s="43" t="s">
        <v>17</v>
      </c>
      <c r="E22" s="43" t="s">
        <v>18</v>
      </c>
      <c r="F22" s="43" t="s">
        <v>19</v>
      </c>
      <c r="G22" s="43" t="s">
        <v>20</v>
      </c>
      <c r="H22" s="43" t="s">
        <v>21</v>
      </c>
      <c r="I22" s="41"/>
      <c r="K22" s="69"/>
      <c r="L22" s="168" t="s">
        <v>157</v>
      </c>
      <c r="M22" s="168"/>
      <c r="N22" s="168"/>
      <c r="O22" s="168"/>
      <c r="P22" s="168"/>
      <c r="Q22" s="168"/>
      <c r="R22" s="168"/>
      <c r="S22" s="169"/>
    </row>
    <row r="23" spans="1:19" ht="18.75" customHeight="1" x14ac:dyDescent="0.25">
      <c r="A23" s="57"/>
      <c r="B23" s="39"/>
      <c r="C23" s="44" t="s">
        <v>15</v>
      </c>
      <c r="D23" s="6">
        <v>20</v>
      </c>
      <c r="E23" s="6">
        <f>D23</f>
        <v>20</v>
      </c>
      <c r="F23" s="6">
        <f t="shared" ref="F23:H23" si="0">E23</f>
        <v>20</v>
      </c>
      <c r="G23" s="6">
        <f t="shared" si="0"/>
        <v>20</v>
      </c>
      <c r="H23" s="6">
        <f t="shared" si="0"/>
        <v>20</v>
      </c>
      <c r="I23" s="42" t="s">
        <v>14</v>
      </c>
      <c r="K23" s="69"/>
      <c r="L23" s="64"/>
      <c r="M23" s="64"/>
      <c r="N23" s="64"/>
      <c r="O23" s="64"/>
      <c r="P23" s="64"/>
      <c r="Q23" s="64"/>
      <c r="R23" s="64"/>
      <c r="S23" s="65"/>
    </row>
    <row r="24" spans="1:19" ht="18.75" customHeight="1" x14ac:dyDescent="0.25">
      <c r="A24" s="57"/>
      <c r="B24" s="39"/>
      <c r="C24" s="44" t="s">
        <v>16</v>
      </c>
      <c r="D24" s="6">
        <v>120</v>
      </c>
      <c r="E24" s="6">
        <v>60</v>
      </c>
      <c r="F24" s="6">
        <v>40</v>
      </c>
      <c r="G24" s="6">
        <v>40</v>
      </c>
      <c r="H24" s="6">
        <v>80</v>
      </c>
      <c r="I24" s="42" t="s">
        <v>14</v>
      </c>
      <c r="K24" s="69"/>
      <c r="L24" s="22" t="s">
        <v>123</v>
      </c>
      <c r="M24" s="22"/>
      <c r="N24" s="22"/>
      <c r="O24" s="22"/>
      <c r="P24" s="22"/>
      <c r="Q24" s="22"/>
      <c r="R24" s="172">
        <f>G128+G147+G166+G185+G204+G223</f>
        <v>2800000</v>
      </c>
      <c r="S24" s="173"/>
    </row>
    <row r="25" spans="1:19" ht="18.75" customHeight="1" x14ac:dyDescent="0.25">
      <c r="A25" s="57"/>
      <c r="B25" s="39"/>
      <c r="C25" s="22"/>
      <c r="D25" s="22"/>
      <c r="E25" s="22"/>
      <c r="F25" s="22"/>
      <c r="G25" s="40"/>
      <c r="H25" s="22"/>
      <c r="I25" s="41"/>
      <c r="K25" s="69"/>
      <c r="L25" s="22" t="s">
        <v>124</v>
      </c>
      <c r="M25" s="22"/>
      <c r="N25" s="22"/>
      <c r="O25" s="22"/>
      <c r="P25" s="22"/>
      <c r="Q25" s="22"/>
      <c r="R25" s="174">
        <f>ROUNDUP((G118/(G118+G125)*G128+G137/(G137+G144)*G147+G156/(G156+G163)*G166+G175/(G175+G182)*G185+G194/(G194+G201)*G204+G213/(G213+G220)*G223)/1000,0)*1000</f>
        <v>1124000</v>
      </c>
      <c r="S25" s="175"/>
    </row>
    <row r="26" spans="1:19" ht="18.75" customHeight="1" x14ac:dyDescent="0.25">
      <c r="A26" s="57"/>
      <c r="B26" s="39" t="s">
        <v>77</v>
      </c>
      <c r="C26" s="22"/>
      <c r="D26" s="22"/>
      <c r="E26" s="22"/>
      <c r="F26" s="22"/>
      <c r="G26" s="40" t="s">
        <v>62</v>
      </c>
      <c r="H26" s="6">
        <v>1</v>
      </c>
      <c r="I26" s="41"/>
      <c r="K26" s="69"/>
      <c r="L26" s="22" t="s">
        <v>125</v>
      </c>
      <c r="M26" s="22"/>
      <c r="N26" s="22"/>
      <c r="O26" s="22"/>
      <c r="P26" s="22"/>
      <c r="Q26" s="22"/>
      <c r="R26" s="174">
        <f>R24-R25</f>
        <v>1676000</v>
      </c>
      <c r="S26" s="175"/>
    </row>
    <row r="27" spans="1:19" ht="18.75" customHeight="1" x14ac:dyDescent="0.25">
      <c r="A27" s="57"/>
      <c r="B27" s="39" t="s">
        <v>78</v>
      </c>
      <c r="C27" s="22"/>
      <c r="D27" s="22"/>
      <c r="E27" s="22"/>
      <c r="F27" s="22"/>
      <c r="G27" s="40" t="s">
        <v>62</v>
      </c>
      <c r="H27" s="6">
        <v>2</v>
      </c>
      <c r="I27" s="41"/>
      <c r="K27" s="69"/>
      <c r="L27" s="22"/>
      <c r="M27" s="22"/>
      <c r="N27" s="22"/>
      <c r="O27" s="22"/>
      <c r="P27" s="22"/>
      <c r="Q27" s="22"/>
      <c r="R27" s="22"/>
      <c r="S27" s="41"/>
    </row>
    <row r="28" spans="1:19" ht="18.75" customHeight="1" x14ac:dyDescent="0.25">
      <c r="A28" s="57"/>
      <c r="B28" s="39" t="s">
        <v>28</v>
      </c>
      <c r="C28" s="22"/>
      <c r="D28" s="22"/>
      <c r="E28" s="22"/>
      <c r="F28" s="22"/>
      <c r="G28" s="40" t="s">
        <v>30</v>
      </c>
      <c r="H28" s="8">
        <v>1</v>
      </c>
      <c r="I28" s="42" t="s">
        <v>14</v>
      </c>
      <c r="K28" s="69"/>
      <c r="L28" s="70" t="s">
        <v>126</v>
      </c>
      <c r="M28" s="22"/>
      <c r="N28" s="22"/>
      <c r="O28" s="22"/>
      <c r="P28" s="22"/>
      <c r="Q28" s="22"/>
      <c r="R28" s="22"/>
      <c r="S28" s="41"/>
    </row>
    <row r="29" spans="1:19" ht="18.75" customHeight="1" x14ac:dyDescent="0.25">
      <c r="A29" s="57"/>
      <c r="B29" s="39" t="s">
        <v>71</v>
      </c>
      <c r="C29" s="22"/>
      <c r="D29" s="22"/>
      <c r="E29" s="22"/>
      <c r="F29" s="22"/>
      <c r="G29" s="40" t="s">
        <v>72</v>
      </c>
      <c r="H29" s="8">
        <v>7.5</v>
      </c>
      <c r="I29" s="42"/>
      <c r="K29" s="69"/>
      <c r="L29" s="28" t="s">
        <v>32</v>
      </c>
      <c r="M29" s="22"/>
      <c r="N29" s="22"/>
      <c r="O29" s="22"/>
      <c r="P29" s="22"/>
      <c r="Q29" s="82" t="s">
        <v>36</v>
      </c>
      <c r="R29" s="176">
        <f>D114*$H$92+D133*$H$107+D152*$H$91+D171*$H$91+D190*2*$H$94+D209*$H$108</f>
        <v>2.0314045599999999</v>
      </c>
      <c r="S29" s="177"/>
    </row>
    <row r="30" spans="1:19" ht="18.75" customHeight="1" x14ac:dyDescent="0.25">
      <c r="A30" s="57"/>
      <c r="B30" s="39" t="s">
        <v>73</v>
      </c>
      <c r="C30" s="22"/>
      <c r="D30" s="22"/>
      <c r="E30" s="22"/>
      <c r="F30" s="22"/>
      <c r="G30" s="40" t="s">
        <v>72</v>
      </c>
      <c r="H30" s="8">
        <v>11</v>
      </c>
      <c r="I30" s="42"/>
      <c r="K30" s="69"/>
      <c r="L30" s="28" t="s">
        <v>33</v>
      </c>
      <c r="M30" s="22"/>
      <c r="N30" s="22"/>
      <c r="O30" s="22"/>
      <c r="P30" s="22"/>
      <c r="Q30" s="82" t="s">
        <v>37</v>
      </c>
      <c r="R30" s="176">
        <f>D115*$H$92+D134*$H$107+D153*$H$91+D172*$H$91+D191*2*$H$94+D210*$H$108</f>
        <v>5.1888787199999999</v>
      </c>
      <c r="S30" s="177"/>
    </row>
    <row r="31" spans="1:19" ht="18.75" customHeight="1" x14ac:dyDescent="0.25">
      <c r="A31" s="57"/>
      <c r="B31" s="39"/>
      <c r="C31" s="22"/>
      <c r="D31" s="22"/>
      <c r="E31" s="22"/>
      <c r="F31" s="22"/>
      <c r="G31" s="40"/>
      <c r="H31" s="22"/>
      <c r="I31" s="41"/>
      <c r="K31" s="69"/>
      <c r="L31" s="28" t="s">
        <v>34</v>
      </c>
      <c r="M31" s="22"/>
      <c r="N31" s="22"/>
      <c r="O31" s="22"/>
      <c r="P31" s="22"/>
      <c r="Q31" s="82" t="s">
        <v>38</v>
      </c>
      <c r="R31" s="176">
        <f>D116*$H$92+D135*$H$107+D154*$H$91+D173*$H$91+D192*2*$H$94+D211*$H$108</f>
        <v>0.54670354399999999</v>
      </c>
      <c r="S31" s="177"/>
    </row>
    <row r="32" spans="1:19" ht="18.75" customHeight="1" x14ac:dyDescent="0.25">
      <c r="A32" s="56" t="s">
        <v>23</v>
      </c>
      <c r="B32" s="35" t="s">
        <v>22</v>
      </c>
      <c r="C32" s="36"/>
      <c r="D32" s="36"/>
      <c r="E32" s="36"/>
      <c r="F32" s="36"/>
      <c r="G32" s="37"/>
      <c r="H32" s="36"/>
      <c r="I32" s="38"/>
      <c r="K32" s="69"/>
      <c r="L32" s="28" t="s">
        <v>35</v>
      </c>
      <c r="M32" s="22"/>
      <c r="N32" s="22"/>
      <c r="O32" s="22"/>
      <c r="P32" s="22"/>
      <c r="Q32" s="82" t="s">
        <v>39</v>
      </c>
      <c r="R32" s="176">
        <f>D117*$H$92+D136*$H$107+D155*$H$91+D174*$H$91+D193*2*$H$94+D212*$H$108</f>
        <v>0.12740806800000001</v>
      </c>
      <c r="S32" s="177"/>
    </row>
    <row r="33" spans="1:20" ht="18.75" customHeight="1" x14ac:dyDescent="0.25">
      <c r="A33" s="57"/>
      <c r="B33" s="45"/>
      <c r="C33" s="22"/>
      <c r="D33" s="22"/>
      <c r="E33" s="22"/>
      <c r="F33" s="22"/>
      <c r="G33" s="40"/>
      <c r="H33" s="22"/>
      <c r="I33" s="41"/>
      <c r="K33" s="69"/>
      <c r="L33" s="70" t="s">
        <v>127</v>
      </c>
      <c r="M33" s="22"/>
      <c r="N33" s="22"/>
      <c r="O33" s="22"/>
      <c r="P33" s="22"/>
      <c r="Q33" s="82"/>
      <c r="R33" s="22"/>
      <c r="S33" s="41"/>
    </row>
    <row r="34" spans="1:20" ht="18.75" customHeight="1" x14ac:dyDescent="0.25">
      <c r="A34" s="57"/>
      <c r="B34" s="39"/>
      <c r="C34" s="22"/>
      <c r="D34" s="22"/>
      <c r="E34" s="22"/>
      <c r="F34" s="22"/>
      <c r="G34" s="40"/>
      <c r="H34" s="22"/>
      <c r="I34" s="41"/>
      <c r="K34" s="69"/>
      <c r="L34" s="45" t="s">
        <v>45</v>
      </c>
      <c r="M34" s="22"/>
      <c r="N34" s="22"/>
      <c r="O34" s="22"/>
      <c r="P34" s="22"/>
      <c r="Q34" s="82" t="s">
        <v>61</v>
      </c>
      <c r="R34" s="11">
        <f>D140*H107</f>
        <v>7.6656712000000002E-2</v>
      </c>
      <c r="S34" s="42" t="s">
        <v>63</v>
      </c>
    </row>
    <row r="35" spans="1:20" ht="18.75" customHeight="1" x14ac:dyDescent="0.25">
      <c r="A35" s="57"/>
      <c r="B35" s="39"/>
      <c r="C35" s="22"/>
      <c r="D35" s="22"/>
      <c r="E35" s="22"/>
      <c r="F35" s="22"/>
      <c r="G35" s="40"/>
      <c r="H35" s="22"/>
      <c r="I35" s="41"/>
      <c r="K35" s="69"/>
      <c r="L35" s="45" t="s">
        <v>49</v>
      </c>
      <c r="M35" s="22"/>
      <c r="N35" s="22"/>
      <c r="O35" s="22"/>
      <c r="P35" s="22"/>
      <c r="Q35" s="82" t="s">
        <v>61</v>
      </c>
      <c r="R35" s="11">
        <f>D121*H92</f>
        <v>3.5999999999999997E-2</v>
      </c>
      <c r="S35" s="42" t="s">
        <v>63</v>
      </c>
    </row>
    <row r="36" spans="1:20" ht="18.75" customHeight="1" x14ac:dyDescent="0.25">
      <c r="A36" s="57"/>
      <c r="B36" s="45"/>
      <c r="C36" s="22"/>
      <c r="D36" s="22"/>
      <c r="E36" s="22"/>
      <c r="F36" s="22"/>
      <c r="G36" s="40"/>
      <c r="H36" s="22"/>
      <c r="I36" s="41"/>
      <c r="K36" s="69"/>
      <c r="L36" s="45" t="s">
        <v>50</v>
      </c>
      <c r="M36" s="22"/>
      <c r="N36" s="22"/>
      <c r="O36" s="22"/>
      <c r="P36" s="22"/>
      <c r="Q36" s="82" t="s">
        <v>62</v>
      </c>
      <c r="R36" s="5">
        <f>D159*H91</f>
        <v>2</v>
      </c>
      <c r="S36" s="42" t="s">
        <v>132</v>
      </c>
    </row>
    <row r="37" spans="1:20" ht="18.75" customHeight="1" x14ac:dyDescent="0.25">
      <c r="A37" s="57"/>
      <c r="B37" s="45"/>
      <c r="C37" s="22"/>
      <c r="D37" s="22"/>
      <c r="E37" s="22"/>
      <c r="F37" s="22"/>
      <c r="G37" s="40"/>
      <c r="H37" s="22"/>
      <c r="I37" s="41"/>
      <c r="K37" s="69"/>
      <c r="L37" s="45" t="s">
        <v>54</v>
      </c>
      <c r="M37" s="22"/>
      <c r="N37" s="22"/>
      <c r="O37" s="22"/>
      <c r="P37" s="22"/>
      <c r="Q37" s="82" t="s">
        <v>130</v>
      </c>
      <c r="R37" s="11">
        <f>D122*H92</f>
        <v>1.2</v>
      </c>
      <c r="S37" s="42" t="s">
        <v>58</v>
      </c>
    </row>
    <row r="38" spans="1:20" ht="18.75" customHeight="1" x14ac:dyDescent="0.25">
      <c r="A38" s="57"/>
      <c r="B38" s="39"/>
      <c r="C38" s="22"/>
      <c r="D38" s="22"/>
      <c r="E38" s="22"/>
      <c r="F38" s="22"/>
      <c r="G38" s="40"/>
      <c r="H38" s="22"/>
      <c r="I38" s="41"/>
      <c r="K38" s="69"/>
      <c r="L38" s="45" t="s">
        <v>52</v>
      </c>
      <c r="M38" s="22"/>
      <c r="N38" s="22"/>
      <c r="O38" s="22"/>
      <c r="P38" s="22"/>
      <c r="Q38" s="82" t="s">
        <v>62</v>
      </c>
      <c r="R38" s="5">
        <f>D178*2*H91</f>
        <v>4</v>
      </c>
      <c r="S38" s="42" t="s">
        <v>75</v>
      </c>
    </row>
    <row r="39" spans="1:20" ht="18.75" customHeight="1" x14ac:dyDescent="0.25">
      <c r="A39" s="57"/>
      <c r="B39" s="39"/>
      <c r="C39" s="22"/>
      <c r="D39" s="22"/>
      <c r="E39" s="22"/>
      <c r="F39" s="22"/>
      <c r="G39" s="40"/>
      <c r="H39" s="22"/>
      <c r="I39" s="41"/>
      <c r="K39" s="69"/>
      <c r="L39" s="45" t="s">
        <v>48</v>
      </c>
      <c r="M39" s="22"/>
      <c r="N39" s="22"/>
      <c r="O39" s="22"/>
      <c r="P39" s="22"/>
      <c r="Q39" s="82" t="s">
        <v>175</v>
      </c>
      <c r="R39" s="12">
        <f>D123*H92+D142*H107</f>
        <v>0.42968792</v>
      </c>
      <c r="S39" s="42" t="s">
        <v>133</v>
      </c>
    </row>
    <row r="40" spans="1:20" ht="18.75" customHeight="1" x14ac:dyDescent="0.25">
      <c r="A40" s="57"/>
      <c r="B40" s="45"/>
      <c r="C40" s="22"/>
      <c r="D40" s="22"/>
      <c r="E40" s="22"/>
      <c r="F40" s="22"/>
      <c r="G40" s="40"/>
      <c r="H40" s="22"/>
      <c r="I40" s="41"/>
      <c r="K40" s="69"/>
      <c r="L40" s="45" t="s">
        <v>46</v>
      </c>
      <c r="M40" s="22"/>
      <c r="N40" s="22"/>
      <c r="O40" s="22"/>
      <c r="P40" s="22"/>
      <c r="Q40" s="82" t="s">
        <v>175</v>
      </c>
      <c r="R40" s="12">
        <f>D141*H107</f>
        <v>8.7109900000000004E-2</v>
      </c>
      <c r="S40" s="42" t="s">
        <v>133</v>
      </c>
    </row>
    <row r="41" spans="1:20" ht="18.75" customHeight="1" x14ac:dyDescent="0.25">
      <c r="A41" s="57"/>
      <c r="B41" s="45"/>
      <c r="C41" s="22"/>
      <c r="D41" s="22"/>
      <c r="E41" s="22"/>
      <c r="F41" s="22"/>
      <c r="G41" s="40"/>
      <c r="H41" s="22"/>
      <c r="I41" s="41"/>
      <c r="K41" s="69"/>
      <c r="L41" s="45" t="s">
        <v>106</v>
      </c>
      <c r="M41" s="22"/>
      <c r="N41" s="22"/>
      <c r="O41" s="22"/>
      <c r="P41" s="22"/>
      <c r="Q41" s="82" t="s">
        <v>176</v>
      </c>
      <c r="R41" s="11">
        <f>D197*2*H94+D216*H108</f>
        <v>0.49086480000000005</v>
      </c>
      <c r="S41" s="42" t="s">
        <v>134</v>
      </c>
    </row>
    <row r="42" spans="1:20" ht="18.75" customHeight="1" x14ac:dyDescent="0.25">
      <c r="A42" s="57"/>
      <c r="B42" s="39"/>
      <c r="C42" s="22"/>
      <c r="D42" s="22"/>
      <c r="E42" s="22"/>
      <c r="F42" s="22"/>
      <c r="G42" s="40"/>
      <c r="H42" s="22"/>
      <c r="I42" s="41"/>
      <c r="K42" s="69"/>
      <c r="L42" s="45" t="s">
        <v>111</v>
      </c>
      <c r="M42" s="22"/>
      <c r="N42" s="22"/>
      <c r="O42" s="22"/>
      <c r="P42" s="22"/>
      <c r="Q42" s="82" t="s">
        <v>176</v>
      </c>
      <c r="R42" s="11">
        <f>D198*2*H94+D217*H108</f>
        <v>1.2173447040000001</v>
      </c>
      <c r="S42" s="42" t="s">
        <v>134</v>
      </c>
    </row>
    <row r="43" spans="1:20" ht="18.75" customHeight="1" x14ac:dyDescent="0.25">
      <c r="A43" s="57"/>
      <c r="B43" s="39"/>
      <c r="C43" s="22"/>
      <c r="D43" s="22"/>
      <c r="E43" s="22"/>
      <c r="F43" s="22"/>
      <c r="G43" s="40"/>
      <c r="H43" s="22"/>
      <c r="I43" s="41"/>
      <c r="K43" s="69"/>
      <c r="L43" s="45" t="s">
        <v>109</v>
      </c>
      <c r="M43" s="22"/>
      <c r="N43" s="22"/>
      <c r="O43" s="22"/>
      <c r="P43" s="22"/>
      <c r="Q43" s="82" t="s">
        <v>131</v>
      </c>
      <c r="R43" s="11">
        <f>ROUNDUP(D199*2*H94+D218*H108,0)</f>
        <v>7</v>
      </c>
      <c r="S43" s="42" t="s">
        <v>135</v>
      </c>
    </row>
    <row r="44" spans="1:20" ht="18.75" customHeight="1" x14ac:dyDescent="0.25">
      <c r="A44" s="57"/>
      <c r="B44" s="45"/>
      <c r="C44" s="22"/>
      <c r="D44" s="22"/>
      <c r="E44" s="22"/>
      <c r="F44" s="22"/>
      <c r="G44" s="40"/>
      <c r="H44" s="22"/>
      <c r="I44" s="41"/>
      <c r="K44" s="69"/>
      <c r="L44" s="22"/>
      <c r="M44" s="22"/>
      <c r="N44" s="22"/>
      <c r="O44" s="22"/>
      <c r="P44" s="22"/>
      <c r="Q44" s="22"/>
      <c r="R44" s="22"/>
      <c r="S44" s="41"/>
    </row>
    <row r="45" spans="1:20" ht="18.75" customHeight="1" x14ac:dyDescent="0.25">
      <c r="A45" s="57"/>
      <c r="B45" s="45"/>
      <c r="C45" s="22"/>
      <c r="D45" s="22"/>
      <c r="E45" s="22"/>
      <c r="F45" s="22"/>
      <c r="G45" s="40"/>
      <c r="H45" s="22"/>
      <c r="I45" s="41"/>
      <c r="K45" s="69"/>
      <c r="L45" s="70" t="s">
        <v>166</v>
      </c>
      <c r="M45" s="22"/>
      <c r="N45" s="22"/>
      <c r="O45" s="22"/>
      <c r="P45" s="22"/>
      <c r="Q45" s="22"/>
      <c r="R45" s="22"/>
      <c r="S45" s="41"/>
    </row>
    <row r="46" spans="1:20" ht="18.75" customHeight="1" x14ac:dyDescent="0.25">
      <c r="A46" s="57"/>
      <c r="B46" s="39"/>
      <c r="C46" s="22"/>
      <c r="D46" s="22"/>
      <c r="E46" s="22"/>
      <c r="F46" s="22"/>
      <c r="G46" s="40"/>
      <c r="H46" s="22"/>
      <c r="I46" s="41"/>
      <c r="K46" s="69"/>
      <c r="L46" s="39" t="s">
        <v>167</v>
      </c>
      <c r="M46" s="22"/>
      <c r="N46" s="22"/>
      <c r="O46" s="22"/>
      <c r="P46" s="22"/>
      <c r="Q46" s="22"/>
      <c r="R46" s="174">
        <f>G128</f>
        <v>1090000</v>
      </c>
      <c r="S46" s="175"/>
      <c r="T46" s="22"/>
    </row>
    <row r="47" spans="1:20" ht="18.75" customHeight="1" x14ac:dyDescent="0.25">
      <c r="A47" s="57"/>
      <c r="B47" s="39"/>
      <c r="C47" s="22"/>
      <c r="D47" s="22"/>
      <c r="E47" s="22"/>
      <c r="F47" s="22"/>
      <c r="G47" s="40"/>
      <c r="H47" s="22"/>
      <c r="I47" s="41"/>
      <c r="K47" s="69"/>
      <c r="L47" s="39" t="s">
        <v>168</v>
      </c>
      <c r="M47" s="22"/>
      <c r="N47" s="22"/>
      <c r="O47" s="22"/>
      <c r="P47" s="22"/>
      <c r="Q47" s="22"/>
      <c r="R47" s="174">
        <f>G147</f>
        <v>920000</v>
      </c>
      <c r="S47" s="175"/>
      <c r="T47" s="22"/>
    </row>
    <row r="48" spans="1:20" ht="18.75" customHeight="1" x14ac:dyDescent="0.25">
      <c r="A48" s="57"/>
      <c r="B48" s="39"/>
      <c r="C48" s="22"/>
      <c r="D48" s="22"/>
      <c r="E48" s="22"/>
      <c r="F48" s="22"/>
      <c r="G48" s="40"/>
      <c r="H48" s="22"/>
      <c r="I48" s="41"/>
      <c r="K48" s="69"/>
      <c r="L48" s="39" t="s">
        <v>170</v>
      </c>
      <c r="M48" s="22"/>
      <c r="N48" s="22"/>
      <c r="O48" s="22"/>
      <c r="P48" s="22"/>
      <c r="Q48" s="22"/>
      <c r="R48" s="174">
        <f>G166</f>
        <v>140000</v>
      </c>
      <c r="S48" s="175"/>
      <c r="T48" s="22"/>
    </row>
    <row r="49" spans="1:20" ht="18.75" customHeight="1" x14ac:dyDescent="0.25">
      <c r="A49" s="57"/>
      <c r="B49" s="39"/>
      <c r="C49" s="22"/>
      <c r="D49" s="22"/>
      <c r="E49" s="22"/>
      <c r="F49" s="22"/>
      <c r="G49" s="40"/>
      <c r="H49" s="22"/>
      <c r="I49" s="41"/>
      <c r="K49" s="69"/>
      <c r="L49" s="39" t="s">
        <v>172</v>
      </c>
      <c r="M49" s="22"/>
      <c r="N49" s="22"/>
      <c r="O49" s="22"/>
      <c r="P49" s="22"/>
      <c r="Q49" s="22"/>
      <c r="R49" s="174">
        <f>G185</f>
        <v>220000</v>
      </c>
      <c r="S49" s="175"/>
      <c r="T49" s="22"/>
    </row>
    <row r="50" spans="1:20" ht="18.75" customHeight="1" x14ac:dyDescent="0.25">
      <c r="A50" s="57"/>
      <c r="B50" s="39"/>
      <c r="C50" s="22"/>
      <c r="D50" s="22"/>
      <c r="E50" s="22"/>
      <c r="F50" s="22"/>
      <c r="G50" s="40"/>
      <c r="H50" s="22"/>
      <c r="I50" s="41"/>
      <c r="K50" s="69"/>
      <c r="L50" s="39" t="s">
        <v>173</v>
      </c>
      <c r="M50" s="22"/>
      <c r="N50" s="22"/>
      <c r="O50" s="22"/>
      <c r="P50" s="22"/>
      <c r="Q50" s="22"/>
      <c r="R50" s="174">
        <f>G204</f>
        <v>200000</v>
      </c>
      <c r="S50" s="175"/>
      <c r="T50" s="22"/>
    </row>
    <row r="51" spans="1:20" ht="18.75" customHeight="1" x14ac:dyDescent="0.25">
      <c r="A51" s="57"/>
      <c r="B51" s="39"/>
      <c r="C51" s="22"/>
      <c r="D51" s="22"/>
      <c r="E51" s="22"/>
      <c r="F51" s="22"/>
      <c r="G51" s="40"/>
      <c r="H51" s="22"/>
      <c r="I51" s="41"/>
      <c r="K51" s="69"/>
      <c r="L51" s="39" t="s">
        <v>174</v>
      </c>
      <c r="M51" s="22"/>
      <c r="N51" s="22"/>
      <c r="O51" s="22"/>
      <c r="P51" s="22"/>
      <c r="Q51" s="22"/>
      <c r="R51" s="174">
        <f>G223</f>
        <v>230000</v>
      </c>
      <c r="S51" s="175"/>
      <c r="T51" s="22"/>
    </row>
    <row r="52" spans="1:20" ht="18.75" customHeight="1" x14ac:dyDescent="0.25">
      <c r="A52" s="57"/>
      <c r="B52" s="39"/>
      <c r="C52" s="22"/>
      <c r="D52" s="22"/>
      <c r="E52" s="22"/>
      <c r="F52" s="22"/>
      <c r="G52" s="40"/>
      <c r="H52" s="22"/>
      <c r="I52" s="41"/>
      <c r="K52" s="111"/>
      <c r="L52" s="50"/>
      <c r="M52" s="50"/>
      <c r="N52" s="50"/>
      <c r="O52" s="50"/>
      <c r="P52" s="50"/>
      <c r="Q52" s="50"/>
      <c r="R52" s="50"/>
      <c r="S52" s="52"/>
      <c r="T52" s="22"/>
    </row>
    <row r="53" spans="1:20" ht="18.75" customHeight="1" x14ac:dyDescent="0.25">
      <c r="A53" s="57"/>
      <c r="B53" s="39"/>
      <c r="C53" s="22"/>
      <c r="D53" s="22"/>
      <c r="E53" s="22"/>
      <c r="F53" s="22"/>
      <c r="G53" s="40"/>
      <c r="H53" s="22"/>
      <c r="I53" s="41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8.75" customHeight="1" x14ac:dyDescent="0.25">
      <c r="A54" s="57"/>
      <c r="B54" s="39"/>
      <c r="C54" s="22"/>
      <c r="D54" s="22"/>
      <c r="E54" s="22"/>
      <c r="F54" s="22"/>
      <c r="G54" s="40"/>
      <c r="H54" s="22"/>
      <c r="I54" s="41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t="18.75" customHeight="1" x14ac:dyDescent="0.25">
      <c r="A55" s="57"/>
      <c r="B55" s="39"/>
      <c r="C55" s="22"/>
      <c r="D55" s="22"/>
      <c r="E55" s="22"/>
      <c r="F55" s="22"/>
      <c r="G55" s="40"/>
      <c r="H55" s="22"/>
      <c r="I55" s="41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t="18.75" customHeight="1" x14ac:dyDescent="0.25">
      <c r="A56" s="57"/>
      <c r="B56" s="39"/>
      <c r="C56" s="22"/>
      <c r="D56" s="22"/>
      <c r="E56" s="22"/>
      <c r="F56" s="22"/>
      <c r="G56" s="40"/>
      <c r="H56" s="22"/>
      <c r="I56" s="41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8.75" customHeight="1" x14ac:dyDescent="0.25">
      <c r="A57" s="57"/>
      <c r="B57" s="39"/>
      <c r="C57" s="22"/>
      <c r="D57" s="22"/>
      <c r="E57" s="22"/>
      <c r="F57" s="22"/>
      <c r="G57" s="40"/>
      <c r="H57" s="22"/>
      <c r="I57" s="41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t="18.75" customHeight="1" x14ac:dyDescent="0.25">
      <c r="A58" s="57"/>
      <c r="B58" s="96"/>
      <c r="C58" s="93"/>
      <c r="D58" s="89"/>
      <c r="E58" s="171" t="s">
        <v>42</v>
      </c>
      <c r="F58" s="171"/>
      <c r="G58" s="171" t="s">
        <v>43</v>
      </c>
      <c r="H58" s="171"/>
      <c r="J58" s="9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t="18.75" customHeight="1" x14ac:dyDescent="0.25">
      <c r="A59" s="57"/>
      <c r="B59" s="97"/>
      <c r="C59" s="94"/>
      <c r="D59" s="90"/>
      <c r="E59" s="7" t="s">
        <v>13</v>
      </c>
      <c r="F59" s="6">
        <v>140</v>
      </c>
      <c r="G59" s="7" t="s">
        <v>13</v>
      </c>
      <c r="H59" s="6">
        <v>140</v>
      </c>
      <c r="I59" s="39" t="s">
        <v>14</v>
      </c>
      <c r="J59" s="9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t="18.75" customHeight="1" x14ac:dyDescent="0.25">
      <c r="A60" s="57"/>
      <c r="B60" s="97"/>
      <c r="C60" s="94"/>
      <c r="D60" s="90"/>
      <c r="E60" s="7" t="s">
        <v>26</v>
      </c>
      <c r="F60" s="8">
        <f>F61+F62+H28</f>
        <v>108</v>
      </c>
      <c r="G60" s="7" t="s">
        <v>26</v>
      </c>
      <c r="H60" s="8">
        <f>H61+H62+H28</f>
        <v>68</v>
      </c>
      <c r="I60" s="39" t="s">
        <v>14</v>
      </c>
      <c r="J60" s="9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t="18.75" customHeight="1" x14ac:dyDescent="0.25">
      <c r="A61" s="57"/>
      <c r="B61" s="97"/>
      <c r="C61" s="94"/>
      <c r="D61" s="90"/>
      <c r="E61" s="7" t="s">
        <v>27</v>
      </c>
      <c r="F61" s="6">
        <v>100</v>
      </c>
      <c r="G61" s="7" t="s">
        <v>27</v>
      </c>
      <c r="H61" s="6">
        <v>60</v>
      </c>
      <c r="I61" s="39" t="s">
        <v>14</v>
      </c>
      <c r="J61" s="9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t="18.75" customHeight="1" x14ac:dyDescent="0.25">
      <c r="A62" s="57"/>
      <c r="B62" s="97"/>
      <c r="C62" s="94"/>
      <c r="D62" s="90"/>
      <c r="E62" s="7" t="s">
        <v>24</v>
      </c>
      <c r="F62" s="6">
        <v>7</v>
      </c>
      <c r="G62" s="7" t="s">
        <v>24</v>
      </c>
      <c r="H62" s="6">
        <v>7</v>
      </c>
      <c r="I62" s="39" t="s">
        <v>14</v>
      </c>
      <c r="J62" s="9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8.75" customHeight="1" x14ac:dyDescent="0.25">
      <c r="A63" s="57"/>
      <c r="B63" s="97"/>
      <c r="C63" s="94"/>
      <c r="D63" s="90"/>
      <c r="E63" s="171" t="s">
        <v>44</v>
      </c>
      <c r="F63" s="171"/>
      <c r="G63" s="171" t="s">
        <v>158</v>
      </c>
      <c r="H63" s="171"/>
      <c r="I63" s="43"/>
      <c r="J63" s="88"/>
      <c r="K63" s="22"/>
    </row>
    <row r="64" spans="1:20" ht="18.75" customHeight="1" x14ac:dyDescent="0.25">
      <c r="A64" s="57"/>
      <c r="B64" s="97"/>
      <c r="C64" s="94"/>
      <c r="D64" s="90"/>
      <c r="E64" s="7" t="s">
        <v>13</v>
      </c>
      <c r="F64" s="6">
        <v>140</v>
      </c>
      <c r="G64" s="7" t="s">
        <v>13</v>
      </c>
      <c r="H64" s="6">
        <v>140</v>
      </c>
      <c r="I64" s="39" t="s">
        <v>14</v>
      </c>
      <c r="J64" s="88"/>
    </row>
    <row r="65" spans="1:10" ht="18.75" customHeight="1" x14ac:dyDescent="0.25">
      <c r="A65" s="57"/>
      <c r="B65" s="97"/>
      <c r="C65" s="94"/>
      <c r="D65" s="90"/>
      <c r="E65" s="7" t="s">
        <v>26</v>
      </c>
      <c r="F65" s="8">
        <f>2*F67+F66+2*H28</f>
        <v>76</v>
      </c>
      <c r="G65" s="7" t="s">
        <v>25</v>
      </c>
      <c r="H65" s="6">
        <v>100</v>
      </c>
      <c r="I65" s="39" t="s">
        <v>14</v>
      </c>
      <c r="J65" s="88"/>
    </row>
    <row r="66" spans="1:10" ht="18.75" customHeight="1" x14ac:dyDescent="0.25">
      <c r="A66" s="57"/>
      <c r="B66" s="97"/>
      <c r="C66" s="94"/>
      <c r="D66" s="90"/>
      <c r="E66" s="7" t="s">
        <v>27</v>
      </c>
      <c r="F66" s="6">
        <v>60</v>
      </c>
      <c r="G66" s="7"/>
      <c r="H66" s="5"/>
      <c r="I66" s="39" t="s">
        <v>14</v>
      </c>
      <c r="J66" s="88"/>
    </row>
    <row r="67" spans="1:10" ht="18.75" customHeight="1" x14ac:dyDescent="0.25">
      <c r="A67" s="57"/>
      <c r="B67" s="98"/>
      <c r="C67" s="95"/>
      <c r="D67" s="91"/>
      <c r="E67" s="84" t="s">
        <v>24</v>
      </c>
      <c r="F67" s="85">
        <v>7</v>
      </c>
      <c r="G67" s="7"/>
      <c r="H67" s="5"/>
      <c r="I67" s="39" t="s">
        <v>14</v>
      </c>
      <c r="J67" s="88"/>
    </row>
    <row r="68" spans="1:10" ht="18.75" customHeight="1" x14ac:dyDescent="0.25">
      <c r="A68" s="83"/>
      <c r="B68" s="87"/>
      <c r="C68" s="86"/>
      <c r="D68" s="86"/>
      <c r="E68" s="86"/>
      <c r="F68" s="39"/>
      <c r="G68" s="39"/>
      <c r="H68" s="43"/>
      <c r="I68" s="42"/>
    </row>
    <row r="69" spans="1:10" ht="18.75" customHeight="1" x14ac:dyDescent="0.25">
      <c r="A69" s="83"/>
      <c r="B69" s="88"/>
      <c r="C69" s="39"/>
      <c r="D69" s="39"/>
      <c r="E69" s="39"/>
      <c r="F69" s="39"/>
      <c r="G69" s="39"/>
      <c r="H69" s="43"/>
      <c r="I69" s="42"/>
    </row>
    <row r="70" spans="1:10" ht="18.75" customHeight="1" x14ac:dyDescent="0.25">
      <c r="A70" s="57"/>
      <c r="B70" s="39"/>
      <c r="C70" s="22"/>
      <c r="D70" s="22"/>
      <c r="E70" s="22"/>
      <c r="F70" s="22"/>
      <c r="G70" s="40"/>
      <c r="H70" s="22"/>
      <c r="I70" s="41"/>
    </row>
    <row r="71" spans="1:10" ht="18.75" customHeight="1" x14ac:dyDescent="0.25">
      <c r="A71" s="56" t="s">
        <v>40</v>
      </c>
      <c r="B71" s="35" t="s">
        <v>31</v>
      </c>
      <c r="C71" s="36"/>
      <c r="D71" s="36"/>
      <c r="E71" s="36"/>
      <c r="F71" s="36"/>
      <c r="G71" s="37"/>
      <c r="H71" s="36"/>
      <c r="I71" s="38"/>
    </row>
    <row r="72" spans="1:10" ht="18.75" customHeight="1" x14ac:dyDescent="0.25">
      <c r="A72" s="57"/>
      <c r="B72" s="9" t="s">
        <v>32</v>
      </c>
      <c r="C72" s="22"/>
      <c r="D72" s="22"/>
      <c r="E72" s="22"/>
      <c r="F72" s="22"/>
      <c r="G72" s="40" t="s">
        <v>36</v>
      </c>
      <c r="H72" s="165">
        <v>95000</v>
      </c>
      <c r="I72" s="167"/>
    </row>
    <row r="73" spans="1:10" ht="18.75" customHeight="1" x14ac:dyDescent="0.25">
      <c r="A73" s="57"/>
      <c r="B73" s="9" t="s">
        <v>33</v>
      </c>
      <c r="C73" s="22"/>
      <c r="D73" s="22"/>
      <c r="E73" s="22"/>
      <c r="F73" s="22"/>
      <c r="G73" s="40" t="s">
        <v>37</v>
      </c>
      <c r="H73" s="165">
        <v>110000</v>
      </c>
      <c r="I73" s="167"/>
    </row>
    <row r="74" spans="1:10" ht="18.75" customHeight="1" x14ac:dyDescent="0.25">
      <c r="A74" s="57"/>
      <c r="B74" s="9" t="s">
        <v>34</v>
      </c>
      <c r="C74" s="22"/>
      <c r="D74" s="22"/>
      <c r="E74" s="22"/>
      <c r="F74" s="22"/>
      <c r="G74" s="40" t="s">
        <v>38</v>
      </c>
      <c r="H74" s="165">
        <v>115000</v>
      </c>
      <c r="I74" s="167"/>
    </row>
    <row r="75" spans="1:10" ht="18.75" customHeight="1" x14ac:dyDescent="0.25">
      <c r="A75" s="57"/>
      <c r="B75" s="9" t="s">
        <v>35</v>
      </c>
      <c r="C75" s="22"/>
      <c r="D75" s="22"/>
      <c r="E75" s="22"/>
      <c r="F75" s="22"/>
      <c r="G75" s="40" t="s">
        <v>39</v>
      </c>
      <c r="H75" s="165">
        <v>140000</v>
      </c>
      <c r="I75" s="167"/>
    </row>
    <row r="76" spans="1:10" ht="18.75" customHeight="1" x14ac:dyDescent="0.25">
      <c r="A76" s="57"/>
      <c r="B76" s="39"/>
      <c r="C76" s="22"/>
      <c r="D76" s="22"/>
      <c r="E76" s="22"/>
      <c r="F76" s="22"/>
      <c r="G76" s="40"/>
      <c r="H76" s="22"/>
      <c r="I76" s="41"/>
    </row>
    <row r="77" spans="1:10" ht="18.75" customHeight="1" x14ac:dyDescent="0.25">
      <c r="A77" s="56" t="s">
        <v>55</v>
      </c>
      <c r="B77" s="35" t="s">
        <v>41</v>
      </c>
      <c r="C77" s="36"/>
      <c r="D77" s="36"/>
      <c r="E77" s="36"/>
      <c r="F77" s="36"/>
      <c r="G77" s="37"/>
      <c r="H77" s="36"/>
      <c r="I77" s="38"/>
    </row>
    <row r="78" spans="1:10" ht="18.75" customHeight="1" x14ac:dyDescent="0.25">
      <c r="A78" s="57"/>
      <c r="B78" s="39" t="s">
        <v>45</v>
      </c>
      <c r="C78" s="22"/>
      <c r="D78" s="22"/>
      <c r="E78" s="22"/>
      <c r="F78" s="22"/>
      <c r="G78" s="165">
        <v>7000000</v>
      </c>
      <c r="H78" s="166"/>
      <c r="I78" s="10" t="s">
        <v>128</v>
      </c>
    </row>
    <row r="79" spans="1:10" ht="18.75" customHeight="1" x14ac:dyDescent="0.25">
      <c r="A79" s="57"/>
      <c r="B79" s="39" t="s">
        <v>49</v>
      </c>
      <c r="C79" s="22"/>
      <c r="D79" s="22"/>
      <c r="E79" s="22"/>
      <c r="F79" s="22"/>
      <c r="G79" s="165">
        <v>7000000</v>
      </c>
      <c r="H79" s="166"/>
      <c r="I79" s="10" t="s">
        <v>128</v>
      </c>
    </row>
    <row r="80" spans="1:10" ht="18.75" customHeight="1" x14ac:dyDescent="0.25">
      <c r="A80" s="57"/>
      <c r="B80" s="39" t="s">
        <v>50</v>
      </c>
      <c r="C80" s="22"/>
      <c r="D80" s="22"/>
      <c r="E80" s="22"/>
      <c r="F80" s="22"/>
      <c r="G80" s="165">
        <v>35000</v>
      </c>
      <c r="H80" s="166"/>
      <c r="I80" s="10" t="s">
        <v>51</v>
      </c>
    </row>
    <row r="81" spans="1:9" ht="18.75" customHeight="1" x14ac:dyDescent="0.25">
      <c r="A81" s="57"/>
      <c r="B81" s="39" t="s">
        <v>54</v>
      </c>
      <c r="C81" s="22"/>
      <c r="D81" s="22"/>
      <c r="E81" s="22"/>
      <c r="F81" s="22"/>
      <c r="G81" s="165">
        <v>165000</v>
      </c>
      <c r="H81" s="166"/>
      <c r="I81" s="10" t="s">
        <v>129</v>
      </c>
    </row>
    <row r="82" spans="1:9" ht="18.75" customHeight="1" x14ac:dyDescent="0.25">
      <c r="A82" s="57"/>
      <c r="B82" s="39" t="s">
        <v>52</v>
      </c>
      <c r="C82" s="22"/>
      <c r="D82" s="22"/>
      <c r="E82" s="22"/>
      <c r="F82" s="22"/>
      <c r="G82" s="165">
        <v>25000</v>
      </c>
      <c r="H82" s="166"/>
      <c r="I82" s="10" t="s">
        <v>53</v>
      </c>
    </row>
    <row r="83" spans="1:9" ht="18.75" customHeight="1" x14ac:dyDescent="0.25">
      <c r="A83" s="57"/>
      <c r="B83" s="39" t="s">
        <v>48</v>
      </c>
      <c r="C83" s="22"/>
      <c r="D83" s="22"/>
      <c r="E83" s="22"/>
      <c r="F83" s="22"/>
      <c r="G83" s="165">
        <v>15000</v>
      </c>
      <c r="H83" s="166"/>
      <c r="I83" s="10" t="s">
        <v>47</v>
      </c>
    </row>
    <row r="84" spans="1:9" ht="18.75" customHeight="1" x14ac:dyDescent="0.25">
      <c r="A84" s="57"/>
      <c r="B84" s="39" t="s">
        <v>46</v>
      </c>
      <c r="C84" s="22"/>
      <c r="D84" s="22"/>
      <c r="E84" s="22"/>
      <c r="F84" s="22"/>
      <c r="G84" s="165">
        <v>25000</v>
      </c>
      <c r="H84" s="166"/>
      <c r="I84" s="10" t="s">
        <v>47</v>
      </c>
    </row>
    <row r="85" spans="1:9" ht="18.75" customHeight="1" x14ac:dyDescent="0.25">
      <c r="A85" s="57"/>
      <c r="B85" s="39" t="s">
        <v>106</v>
      </c>
      <c r="C85" s="22"/>
      <c r="D85" s="22"/>
      <c r="E85" s="22"/>
      <c r="F85" s="22"/>
      <c r="G85" s="165">
        <v>50000</v>
      </c>
      <c r="H85" s="166"/>
      <c r="I85" s="10" t="s">
        <v>110</v>
      </c>
    </row>
    <row r="86" spans="1:9" ht="18.75" customHeight="1" x14ac:dyDescent="0.25">
      <c r="A86" s="57"/>
      <c r="B86" s="39" t="s">
        <v>111</v>
      </c>
      <c r="C86" s="22"/>
      <c r="D86" s="22"/>
      <c r="E86" s="22"/>
      <c r="F86" s="22"/>
      <c r="G86" s="165">
        <v>67000</v>
      </c>
      <c r="H86" s="166"/>
      <c r="I86" s="10" t="s">
        <v>110</v>
      </c>
    </row>
    <row r="87" spans="1:9" ht="18.75" customHeight="1" x14ac:dyDescent="0.25">
      <c r="A87" s="57"/>
      <c r="B87" s="39" t="s">
        <v>109</v>
      </c>
      <c r="C87" s="22"/>
      <c r="D87" s="22"/>
      <c r="E87" s="22"/>
      <c r="F87" s="22"/>
      <c r="G87" s="165">
        <v>5700</v>
      </c>
      <c r="H87" s="166"/>
      <c r="I87" s="10" t="s">
        <v>112</v>
      </c>
    </row>
    <row r="88" spans="1:9" ht="18.75" customHeight="1" x14ac:dyDescent="0.25">
      <c r="A88" s="57"/>
      <c r="B88" s="39"/>
      <c r="C88" s="22"/>
      <c r="D88" s="22"/>
      <c r="E88" s="22"/>
      <c r="F88" s="22"/>
      <c r="G88" s="21"/>
      <c r="H88" s="21"/>
      <c r="I88" s="41"/>
    </row>
    <row r="89" spans="1:9" ht="18.75" customHeight="1" x14ac:dyDescent="0.25">
      <c r="A89" s="71" t="s">
        <v>74</v>
      </c>
      <c r="B89" s="72" t="s">
        <v>57</v>
      </c>
      <c r="C89" s="73"/>
      <c r="D89" s="73"/>
      <c r="E89" s="73"/>
      <c r="F89" s="73"/>
      <c r="G89" s="74"/>
      <c r="H89" s="73"/>
      <c r="I89" s="75"/>
    </row>
    <row r="90" spans="1:9" ht="18.75" customHeight="1" x14ac:dyDescent="0.25">
      <c r="A90" s="56" t="s">
        <v>79</v>
      </c>
      <c r="B90" s="35" t="s">
        <v>66</v>
      </c>
      <c r="C90" s="36"/>
      <c r="D90" s="36"/>
      <c r="E90" s="36"/>
      <c r="F90" s="36"/>
      <c r="G90" s="37"/>
      <c r="H90" s="36"/>
      <c r="I90" s="38"/>
    </row>
    <row r="91" spans="1:9" ht="18.75" customHeight="1" x14ac:dyDescent="0.25">
      <c r="A91" s="57"/>
      <c r="B91" s="39" t="s">
        <v>60</v>
      </c>
      <c r="C91" s="22"/>
      <c r="D91" s="22"/>
      <c r="E91" s="22"/>
      <c r="F91" s="22"/>
      <c r="G91" s="40" t="s">
        <v>62</v>
      </c>
      <c r="H91" s="15">
        <v>2</v>
      </c>
      <c r="I91" s="42" t="s">
        <v>75</v>
      </c>
    </row>
    <row r="92" spans="1:9" ht="18.75" customHeight="1" x14ac:dyDescent="0.25">
      <c r="A92" s="57"/>
      <c r="B92" s="39" t="s">
        <v>59</v>
      </c>
      <c r="C92" s="22"/>
      <c r="D92" s="22"/>
      <c r="E92" s="22"/>
      <c r="F92" s="22"/>
      <c r="G92" s="40" t="s">
        <v>76</v>
      </c>
      <c r="H92" s="13">
        <f>H91*H19*H20/10^6</f>
        <v>1.2</v>
      </c>
      <c r="I92" s="42" t="s">
        <v>58</v>
      </c>
    </row>
    <row r="93" spans="1:9" ht="18.75" customHeight="1" x14ac:dyDescent="0.25">
      <c r="A93" s="57"/>
      <c r="B93" s="39" t="s">
        <v>64</v>
      </c>
      <c r="C93" s="22"/>
      <c r="D93" s="22"/>
      <c r="E93" s="22"/>
      <c r="F93" s="22"/>
      <c r="G93" s="40" t="s">
        <v>65</v>
      </c>
      <c r="H93" s="11">
        <f>H92-(D24*(H20-2*(E24-1.5))+2*E24*H19+H26*F24*(H19-D24-H24+2*1.5)+H27*G24*(H20-2*E24-H26*F24+H27*4*1.5)+H24*(H20-2*(E24-1.5)))/10^6</f>
        <v>0.91111999999999993</v>
      </c>
      <c r="I93" s="42" t="s">
        <v>58</v>
      </c>
    </row>
    <row r="94" spans="1:9" ht="18.75" customHeight="1" x14ac:dyDescent="0.25">
      <c r="A94" s="57"/>
      <c r="B94" s="39" t="s">
        <v>103</v>
      </c>
      <c r="C94" s="22"/>
      <c r="D94" s="22"/>
      <c r="E94" s="22"/>
      <c r="F94" s="22"/>
      <c r="G94" s="40" t="s">
        <v>104</v>
      </c>
      <c r="H94" s="11">
        <f>(D24*(H20-2*(E24-1.5))+2*E24*H19+H26*F24*(H19-D24-H24+2*1.5)+H27*G24*(H20-2*E24-H26*F24+H27*4*1.5)+H24*(H20-2*(E24-1.5)))/10^6</f>
        <v>0.28888000000000003</v>
      </c>
      <c r="I94" s="42" t="s">
        <v>58</v>
      </c>
    </row>
    <row r="95" spans="1:9" ht="18.75" customHeight="1" x14ac:dyDescent="0.25">
      <c r="A95" s="57"/>
      <c r="B95" s="39" t="s">
        <v>60</v>
      </c>
      <c r="C95" s="22"/>
      <c r="D95" s="22"/>
      <c r="E95" s="22"/>
      <c r="F95" s="22"/>
      <c r="G95" s="40" t="s">
        <v>61</v>
      </c>
      <c r="H95" s="12">
        <f>(D23*D24*(H20-2*(E24-1.5))+2*E23*E24*H19+H26*F23*F24*(H19-D24-H24+2*1.5)+H27*G23*G24*(H20-2*E24-H26*F24+H27*4*1.5)+H23*H24*(H20-2*(E24-1.5)))/10^9</f>
        <v>5.7775999999999999E-3</v>
      </c>
      <c r="I95" s="42" t="s">
        <v>63</v>
      </c>
    </row>
    <row r="96" spans="1:9" ht="18.75" customHeight="1" x14ac:dyDescent="0.25">
      <c r="A96" s="57"/>
      <c r="B96" s="39"/>
      <c r="C96" s="22"/>
      <c r="D96" s="22"/>
      <c r="E96" s="22"/>
      <c r="F96" s="22"/>
      <c r="G96" s="40"/>
      <c r="H96" s="22"/>
      <c r="I96" s="41"/>
    </row>
    <row r="97" spans="1:23" ht="18.75" customHeight="1" x14ac:dyDescent="0.25">
      <c r="A97" s="56" t="s">
        <v>97</v>
      </c>
      <c r="B97" s="35" t="s">
        <v>67</v>
      </c>
      <c r="C97" s="36"/>
      <c r="D97" s="36"/>
      <c r="E97" s="36"/>
      <c r="F97" s="36"/>
      <c r="G97" s="37"/>
      <c r="H97" s="36"/>
      <c r="I97" s="38"/>
    </row>
    <row r="98" spans="1:23" ht="18.75" customHeight="1" x14ac:dyDescent="0.25">
      <c r="A98" s="57"/>
      <c r="B98" s="39" t="s">
        <v>68</v>
      </c>
      <c r="C98" s="22"/>
      <c r="D98" s="22"/>
      <c r="E98" s="22"/>
      <c r="F98" s="22"/>
      <c r="G98" s="40" t="s">
        <v>11</v>
      </c>
      <c r="H98" s="5">
        <f>ROUNDUP((F61+2*H28+H19+H65)/10,0)*10</f>
        <v>1410</v>
      </c>
      <c r="I98" s="42" t="s">
        <v>14</v>
      </c>
    </row>
    <row r="99" spans="1:23" ht="18.75" customHeight="1" x14ac:dyDescent="0.25">
      <c r="A99" s="57"/>
      <c r="B99" s="39" t="s">
        <v>69</v>
      </c>
      <c r="C99" s="22"/>
      <c r="D99" s="22"/>
      <c r="E99" s="22"/>
      <c r="F99" s="22"/>
      <c r="G99" s="40" t="s">
        <v>12</v>
      </c>
      <c r="H99" s="5">
        <f>ROUNDUP((2*H61+4*H28+2*H20+F66)/10,0)*10</f>
        <v>1190</v>
      </c>
      <c r="I99" s="42" t="s">
        <v>14</v>
      </c>
    </row>
    <row r="100" spans="1:23" ht="18.75" customHeight="1" x14ac:dyDescent="0.25">
      <c r="A100" s="57"/>
      <c r="B100" s="39"/>
      <c r="C100" s="22"/>
      <c r="D100" s="22"/>
      <c r="E100" s="22"/>
      <c r="F100" s="22"/>
      <c r="G100" s="40"/>
      <c r="H100" s="23"/>
      <c r="I100" s="42"/>
    </row>
    <row r="101" spans="1:23" ht="18.75" customHeight="1" x14ac:dyDescent="0.25">
      <c r="A101" s="57"/>
      <c r="B101" s="99" t="s">
        <v>119</v>
      </c>
      <c r="C101" s="99"/>
      <c r="D101" s="99"/>
      <c r="E101" s="24" t="s">
        <v>17</v>
      </c>
      <c r="F101" s="24" t="s">
        <v>18</v>
      </c>
      <c r="G101" s="24" t="s">
        <v>19</v>
      </c>
      <c r="H101" s="24" t="s">
        <v>20</v>
      </c>
      <c r="I101" s="46"/>
    </row>
    <row r="102" spans="1:23" ht="18.75" customHeight="1" x14ac:dyDescent="0.25">
      <c r="A102" s="57"/>
      <c r="B102" s="53" t="s">
        <v>114</v>
      </c>
      <c r="C102" s="18"/>
      <c r="D102" s="18"/>
      <c r="E102" s="5">
        <f>F60*(F59-D23)+F61*D23</f>
        <v>14960</v>
      </c>
      <c r="F102" s="5">
        <f>H60*(H59-E23)+H61*E23</f>
        <v>9360</v>
      </c>
      <c r="G102" s="5">
        <f>F65*(F64-D23)+F66*D23</f>
        <v>10320</v>
      </c>
      <c r="H102" s="5">
        <f>H64*H65</f>
        <v>14000</v>
      </c>
      <c r="I102" s="47" t="s">
        <v>29</v>
      </c>
    </row>
    <row r="103" spans="1:23" ht="18.75" customHeight="1" x14ac:dyDescent="0.25">
      <c r="A103" s="57"/>
      <c r="B103" s="53" t="s">
        <v>115</v>
      </c>
      <c r="C103" s="18"/>
      <c r="D103" s="18"/>
      <c r="E103" s="5">
        <f>2*(F60+F59)</f>
        <v>496</v>
      </c>
      <c r="F103" s="5">
        <f>2*(H59+H60)</f>
        <v>416</v>
      </c>
      <c r="G103" s="5">
        <f>2*(F64+F65)</f>
        <v>432</v>
      </c>
      <c r="H103" s="5">
        <f>2*(H64+H65)</f>
        <v>480</v>
      </c>
      <c r="I103" s="47" t="s">
        <v>14</v>
      </c>
    </row>
    <row r="104" spans="1:23" ht="18.75" customHeight="1" x14ac:dyDescent="0.25">
      <c r="A104" s="57"/>
      <c r="B104" s="53" t="s">
        <v>116</v>
      </c>
      <c r="C104" s="18"/>
      <c r="D104" s="18"/>
      <c r="E104" s="5">
        <f>H99</f>
        <v>1190</v>
      </c>
      <c r="F104" s="5">
        <f>2*(H98-F61-H65+2*1.5)</f>
        <v>2426</v>
      </c>
      <c r="G104" s="5">
        <f>0.5*F104</f>
        <v>1213</v>
      </c>
      <c r="H104" s="5">
        <f>H99</f>
        <v>1190</v>
      </c>
      <c r="I104" s="47" t="s">
        <v>14</v>
      </c>
    </row>
    <row r="105" spans="1:23" ht="18.75" customHeight="1" x14ac:dyDescent="0.25">
      <c r="A105" s="57"/>
      <c r="B105" s="53" t="s">
        <v>117</v>
      </c>
      <c r="C105" s="18"/>
      <c r="D105" s="25"/>
      <c r="E105" s="12">
        <f>E102*E104/10^9</f>
        <v>1.7802399999999999E-2</v>
      </c>
      <c r="F105" s="12">
        <f>F102*F104/10^9</f>
        <v>2.2707359999999999E-2</v>
      </c>
      <c r="G105" s="12">
        <f>G102*G104/10^9</f>
        <v>1.251816E-2</v>
      </c>
      <c r="H105" s="12">
        <f>H102*H104/10^9</f>
        <v>1.6660000000000001E-2</v>
      </c>
      <c r="I105" s="42" t="s">
        <v>63</v>
      </c>
    </row>
    <row r="106" spans="1:23" ht="18.75" customHeight="1" x14ac:dyDescent="0.25">
      <c r="A106" s="57"/>
      <c r="B106" s="53" t="s">
        <v>118</v>
      </c>
      <c r="C106" s="18"/>
      <c r="D106" s="25"/>
      <c r="E106" s="12">
        <f>E103*E104/10^6</f>
        <v>0.59023999999999999</v>
      </c>
      <c r="F106" s="12">
        <f>F103*F104/10^6</f>
        <v>1.0092159999999999</v>
      </c>
      <c r="G106" s="12">
        <f>G103*G104/10^6</f>
        <v>0.52401600000000004</v>
      </c>
      <c r="H106" s="12">
        <f>H103*H104/10^6</f>
        <v>0.57120000000000004</v>
      </c>
      <c r="I106" s="42" t="s">
        <v>58</v>
      </c>
    </row>
    <row r="107" spans="1:23" ht="18.75" customHeight="1" x14ac:dyDescent="0.25">
      <c r="A107" s="57"/>
      <c r="B107" s="39" t="s">
        <v>70</v>
      </c>
      <c r="C107" s="22"/>
      <c r="D107" s="22"/>
      <c r="E107" s="22"/>
      <c r="F107" s="22"/>
      <c r="G107" s="40" t="s">
        <v>159</v>
      </c>
      <c r="H107" s="14">
        <f>E105+F105+G105+H105</f>
        <v>6.968792E-2</v>
      </c>
      <c r="I107" s="42" t="s">
        <v>63</v>
      </c>
    </row>
    <row r="108" spans="1:23" ht="18.75" customHeight="1" x14ac:dyDescent="0.25">
      <c r="A108" s="57"/>
      <c r="B108" s="39" t="s">
        <v>120</v>
      </c>
      <c r="C108" s="22"/>
      <c r="D108" s="22"/>
      <c r="E108" s="22"/>
      <c r="F108" s="22"/>
      <c r="G108" s="40" t="s">
        <v>160</v>
      </c>
      <c r="H108" s="14">
        <f>E106+F106+G106+H106</f>
        <v>2.6946720000000002</v>
      </c>
      <c r="I108" s="42" t="s">
        <v>58</v>
      </c>
    </row>
    <row r="109" spans="1:23" ht="18.75" customHeight="1" x14ac:dyDescent="0.25">
      <c r="A109" s="57"/>
      <c r="B109" s="39"/>
      <c r="C109" s="22"/>
      <c r="D109" s="22"/>
      <c r="E109" s="22"/>
      <c r="F109" s="22"/>
      <c r="G109" s="40"/>
      <c r="H109" s="22"/>
      <c r="I109" s="41"/>
    </row>
    <row r="110" spans="1:23" ht="18.75" customHeight="1" x14ac:dyDescent="0.25">
      <c r="A110" s="71" t="s">
        <v>136</v>
      </c>
      <c r="B110" s="72" t="s">
        <v>81</v>
      </c>
      <c r="C110" s="73"/>
      <c r="D110" s="73"/>
      <c r="E110" s="73"/>
      <c r="F110" s="73"/>
      <c r="G110" s="74"/>
      <c r="H110" s="73"/>
      <c r="I110" s="75"/>
    </row>
    <row r="111" spans="1:23" ht="18.75" customHeight="1" x14ac:dyDescent="0.25">
      <c r="A111" s="56" t="s">
        <v>137</v>
      </c>
      <c r="B111" s="35" t="s">
        <v>80</v>
      </c>
      <c r="C111" s="36"/>
      <c r="D111" s="36"/>
      <c r="E111" s="36"/>
      <c r="F111" s="36"/>
      <c r="G111" s="37"/>
      <c r="H111" s="36"/>
      <c r="I111" s="38"/>
    </row>
    <row r="112" spans="1:23" s="16" customFormat="1" ht="18.75" customHeight="1" x14ac:dyDescent="0.25">
      <c r="A112" s="58"/>
      <c r="B112" s="163" t="s">
        <v>82</v>
      </c>
      <c r="C112" s="164"/>
      <c r="D112" s="29" t="s">
        <v>86</v>
      </c>
      <c r="E112" s="164" t="s">
        <v>83</v>
      </c>
      <c r="F112" s="164"/>
      <c r="G112" s="164" t="s">
        <v>84</v>
      </c>
      <c r="H112" s="164"/>
      <c r="I112" s="4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.75" customHeight="1" x14ac:dyDescent="0.25">
      <c r="A113" s="57"/>
      <c r="B113" s="54" t="s">
        <v>85</v>
      </c>
      <c r="C113" s="17"/>
      <c r="D113" s="17"/>
      <c r="E113" s="158"/>
      <c r="F113" s="158"/>
      <c r="G113" s="158"/>
      <c r="H113" s="158"/>
      <c r="I113" s="41"/>
    </row>
    <row r="114" spans="1:23" ht="18.75" customHeight="1" x14ac:dyDescent="0.25">
      <c r="A114" s="57"/>
      <c r="B114" s="155" t="s">
        <v>93</v>
      </c>
      <c r="C114" s="156"/>
      <c r="D114" s="11">
        <v>0.8</v>
      </c>
      <c r="E114" s="157">
        <f>H72</f>
        <v>95000</v>
      </c>
      <c r="F114" s="158"/>
      <c r="G114" s="159">
        <f>D114*E114</f>
        <v>76000</v>
      </c>
      <c r="H114" s="159"/>
      <c r="I114" s="41"/>
    </row>
    <row r="115" spans="1:23" ht="18.75" customHeight="1" x14ac:dyDescent="0.25">
      <c r="A115" s="57"/>
      <c r="B115" s="155" t="s">
        <v>94</v>
      </c>
      <c r="C115" s="156"/>
      <c r="D115" s="11">
        <v>2.4</v>
      </c>
      <c r="E115" s="157">
        <f>H73</f>
        <v>110000</v>
      </c>
      <c r="F115" s="158"/>
      <c r="G115" s="159">
        <f t="shared" ref="G115:G117" si="1">D115*E115</f>
        <v>264000</v>
      </c>
      <c r="H115" s="159"/>
      <c r="I115" s="41"/>
    </row>
    <row r="116" spans="1:23" ht="18.75" customHeight="1" x14ac:dyDescent="0.25">
      <c r="A116" s="57"/>
      <c r="B116" s="155" t="s">
        <v>95</v>
      </c>
      <c r="C116" s="156"/>
      <c r="D116" s="11">
        <v>0.24</v>
      </c>
      <c r="E116" s="157">
        <f>H74</f>
        <v>115000</v>
      </c>
      <c r="F116" s="158"/>
      <c r="G116" s="159">
        <f t="shared" si="1"/>
        <v>27600</v>
      </c>
      <c r="H116" s="159"/>
      <c r="I116" s="41"/>
    </row>
    <row r="117" spans="1:23" ht="18.75" customHeight="1" x14ac:dyDescent="0.25">
      <c r="A117" s="57"/>
      <c r="B117" s="155" t="s">
        <v>96</v>
      </c>
      <c r="C117" s="156"/>
      <c r="D117" s="11">
        <v>7.4999999999999997E-2</v>
      </c>
      <c r="E117" s="157">
        <f>H75</f>
        <v>140000</v>
      </c>
      <c r="F117" s="158"/>
      <c r="G117" s="159">
        <f t="shared" si="1"/>
        <v>10500</v>
      </c>
      <c r="H117" s="159"/>
      <c r="I117" s="41"/>
    </row>
    <row r="118" spans="1:23" ht="18.75" customHeight="1" x14ac:dyDescent="0.25">
      <c r="A118" s="57"/>
      <c r="B118" s="160" t="s">
        <v>87</v>
      </c>
      <c r="C118" s="161"/>
      <c r="D118" s="161"/>
      <c r="E118" s="161"/>
      <c r="F118" s="161"/>
      <c r="G118" s="162">
        <f>SUM(G114:H117)</f>
        <v>378100</v>
      </c>
      <c r="H118" s="162"/>
      <c r="I118" s="41"/>
    </row>
    <row r="119" spans="1:23" ht="18.75" customHeight="1" x14ac:dyDescent="0.25">
      <c r="A119" s="57"/>
      <c r="B119" s="55"/>
      <c r="C119" s="18"/>
      <c r="D119" s="18"/>
      <c r="E119" s="18"/>
      <c r="F119" s="18"/>
      <c r="G119" s="19"/>
      <c r="H119" s="20"/>
      <c r="I119" s="41"/>
    </row>
    <row r="120" spans="1:23" ht="18.75" customHeight="1" x14ac:dyDescent="0.25">
      <c r="A120" s="57"/>
      <c r="B120" s="54" t="s">
        <v>88</v>
      </c>
      <c r="C120" s="17"/>
      <c r="D120" s="17"/>
      <c r="E120" s="158"/>
      <c r="F120" s="158"/>
      <c r="G120" s="159"/>
      <c r="H120" s="159"/>
      <c r="I120" s="41"/>
    </row>
    <row r="121" spans="1:23" ht="18.75" customHeight="1" x14ac:dyDescent="0.25">
      <c r="A121" s="57"/>
      <c r="B121" s="155" t="s">
        <v>90</v>
      </c>
      <c r="C121" s="156"/>
      <c r="D121" s="11">
        <v>0.03</v>
      </c>
      <c r="E121" s="157">
        <f>G79</f>
        <v>7000000</v>
      </c>
      <c r="F121" s="158"/>
      <c r="G121" s="159">
        <f>D121*E121</f>
        <v>210000</v>
      </c>
      <c r="H121" s="159"/>
      <c r="I121" s="41"/>
    </row>
    <row r="122" spans="1:23" ht="18.75" customHeight="1" x14ac:dyDescent="0.25">
      <c r="A122" s="57"/>
      <c r="B122" s="155" t="s">
        <v>91</v>
      </c>
      <c r="C122" s="156"/>
      <c r="D122" s="11">
        <v>1</v>
      </c>
      <c r="E122" s="157">
        <f>G81</f>
        <v>165000</v>
      </c>
      <c r="F122" s="158"/>
      <c r="G122" s="159">
        <f t="shared" ref="G122:G123" si="2">D122*E122</f>
        <v>165000</v>
      </c>
      <c r="H122" s="159"/>
      <c r="I122" s="41"/>
    </row>
    <row r="123" spans="1:23" ht="18.75" customHeight="1" x14ac:dyDescent="0.25">
      <c r="A123" s="57"/>
      <c r="B123" s="155" t="s">
        <v>89</v>
      </c>
      <c r="C123" s="156"/>
      <c r="D123" s="11">
        <v>0.3</v>
      </c>
      <c r="E123" s="157">
        <f>G83</f>
        <v>15000</v>
      </c>
      <c r="F123" s="158"/>
      <c r="G123" s="159">
        <f t="shared" si="2"/>
        <v>4500</v>
      </c>
      <c r="H123" s="159"/>
      <c r="I123" s="41"/>
    </row>
    <row r="124" spans="1:23" ht="18.75" customHeight="1" x14ac:dyDescent="0.25">
      <c r="A124" s="57"/>
      <c r="B124" s="155"/>
      <c r="C124" s="156"/>
      <c r="D124" s="11"/>
      <c r="E124" s="157"/>
      <c r="F124" s="158"/>
      <c r="G124" s="159"/>
      <c r="H124" s="159"/>
      <c r="I124" s="41"/>
    </row>
    <row r="125" spans="1:23" ht="18.75" customHeight="1" x14ac:dyDescent="0.25">
      <c r="A125" s="57"/>
      <c r="B125" s="160" t="s">
        <v>201</v>
      </c>
      <c r="C125" s="161"/>
      <c r="D125" s="161"/>
      <c r="E125" s="161"/>
      <c r="F125" s="161"/>
      <c r="G125" s="162">
        <f>SUM(G121:H124)</f>
        <v>379500</v>
      </c>
      <c r="H125" s="162"/>
      <c r="I125" s="41"/>
    </row>
    <row r="126" spans="1:23" ht="18.75" customHeight="1" x14ac:dyDescent="0.25">
      <c r="A126" s="57"/>
      <c r="B126" s="147"/>
      <c r="C126" s="18"/>
      <c r="D126" s="18"/>
      <c r="E126" s="18"/>
      <c r="F126" s="18"/>
      <c r="G126" s="19"/>
      <c r="H126" s="20"/>
      <c r="I126" s="41"/>
    </row>
    <row r="127" spans="1:23" ht="18.75" customHeight="1" x14ac:dyDescent="0.25">
      <c r="A127" s="57"/>
      <c r="B127" s="149" t="s">
        <v>92</v>
      </c>
      <c r="C127" s="150"/>
      <c r="D127" s="150"/>
      <c r="E127" s="150"/>
      <c r="F127" s="150"/>
      <c r="G127" s="151">
        <f>(1+$H$29/100)*(1+$H$30/100)*(G118+G125)</f>
        <v>904006.20000000007</v>
      </c>
      <c r="H127" s="151"/>
      <c r="I127" s="41"/>
      <c r="K127" s="16"/>
    </row>
    <row r="128" spans="1:23" ht="18.75" customHeight="1" x14ac:dyDescent="0.25">
      <c r="A128" s="57"/>
      <c r="B128" s="152" t="s">
        <v>202</v>
      </c>
      <c r="C128" s="153"/>
      <c r="D128" s="153"/>
      <c r="E128" s="153"/>
      <c r="F128" s="153"/>
      <c r="G128" s="154">
        <f>ROUNDUP(H92*G127/10000,0)*10000</f>
        <v>1090000</v>
      </c>
      <c r="H128" s="154"/>
      <c r="I128" s="41"/>
      <c r="J128" s="26"/>
      <c r="T128" s="16"/>
      <c r="U128" s="16"/>
      <c r="V128" s="16"/>
      <c r="W128" s="16"/>
    </row>
    <row r="129" spans="1:23" ht="18.75" customHeight="1" x14ac:dyDescent="0.25">
      <c r="A129" s="57"/>
      <c r="B129" s="39"/>
      <c r="C129" s="22"/>
      <c r="D129" s="22"/>
      <c r="E129" s="22"/>
      <c r="F129" s="22"/>
      <c r="G129" s="40"/>
      <c r="H129" s="22"/>
      <c r="I129" s="41"/>
    </row>
    <row r="130" spans="1:23" ht="18.75" customHeight="1" x14ac:dyDescent="0.25">
      <c r="A130" s="56" t="s">
        <v>138</v>
      </c>
      <c r="B130" s="35" t="s">
        <v>98</v>
      </c>
      <c r="C130" s="36"/>
      <c r="D130" s="36"/>
      <c r="E130" s="36"/>
      <c r="F130" s="36"/>
      <c r="G130" s="37"/>
      <c r="H130" s="36"/>
      <c r="I130" s="38"/>
    </row>
    <row r="131" spans="1:23" s="16" customFormat="1" ht="18.75" customHeight="1" x14ac:dyDescent="0.25">
      <c r="A131" s="58"/>
      <c r="B131" s="163" t="s">
        <v>82</v>
      </c>
      <c r="C131" s="164"/>
      <c r="D131" s="29" t="s">
        <v>86</v>
      </c>
      <c r="E131" s="164" t="s">
        <v>83</v>
      </c>
      <c r="F131" s="164"/>
      <c r="G131" s="164" t="s">
        <v>84</v>
      </c>
      <c r="H131" s="164"/>
      <c r="I131" s="4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.75" customHeight="1" x14ac:dyDescent="0.25">
      <c r="A132" s="57"/>
      <c r="B132" s="54" t="s">
        <v>85</v>
      </c>
      <c r="C132" s="17"/>
      <c r="D132" s="17"/>
      <c r="E132" s="158"/>
      <c r="F132" s="158"/>
      <c r="G132" s="158"/>
      <c r="H132" s="158"/>
      <c r="I132" s="41"/>
      <c r="L132" s="16"/>
      <c r="M132" s="16"/>
      <c r="P132" s="16"/>
      <c r="Q132" s="16"/>
      <c r="R132" s="16"/>
      <c r="S132" s="16"/>
    </row>
    <row r="133" spans="1:23" ht="18.75" customHeight="1" x14ac:dyDescent="0.25">
      <c r="A133" s="57"/>
      <c r="B133" s="155" t="s">
        <v>93</v>
      </c>
      <c r="C133" s="156"/>
      <c r="D133" s="11">
        <v>7</v>
      </c>
      <c r="E133" s="157">
        <f>E114</f>
        <v>95000</v>
      </c>
      <c r="F133" s="158"/>
      <c r="G133" s="159">
        <f>D133*E133</f>
        <v>665000</v>
      </c>
      <c r="H133" s="159"/>
      <c r="I133" s="41"/>
    </row>
    <row r="134" spans="1:23" ht="18.75" customHeight="1" x14ac:dyDescent="0.25">
      <c r="A134" s="57"/>
      <c r="B134" s="155" t="s">
        <v>94</v>
      </c>
      <c r="C134" s="156"/>
      <c r="D134" s="11">
        <v>21</v>
      </c>
      <c r="E134" s="157">
        <f t="shared" ref="E134:E136" si="3">E115</f>
        <v>110000</v>
      </c>
      <c r="F134" s="158"/>
      <c r="G134" s="159">
        <f t="shared" ref="G134:G136" si="4">D134*E134</f>
        <v>2310000</v>
      </c>
      <c r="H134" s="159"/>
      <c r="I134" s="41"/>
    </row>
    <row r="135" spans="1:23" ht="18.75" customHeight="1" x14ac:dyDescent="0.25">
      <c r="A135" s="57"/>
      <c r="B135" s="155" t="s">
        <v>95</v>
      </c>
      <c r="C135" s="156"/>
      <c r="D135" s="11">
        <v>2.1</v>
      </c>
      <c r="E135" s="157">
        <f t="shared" si="3"/>
        <v>115000</v>
      </c>
      <c r="F135" s="158"/>
      <c r="G135" s="159">
        <f t="shared" si="4"/>
        <v>241500</v>
      </c>
      <c r="H135" s="159"/>
      <c r="I135" s="41"/>
    </row>
    <row r="136" spans="1:23" ht="18.75" customHeight="1" x14ac:dyDescent="0.25">
      <c r="A136" s="57"/>
      <c r="B136" s="155" t="s">
        <v>96</v>
      </c>
      <c r="C136" s="156"/>
      <c r="D136" s="11">
        <v>0.35</v>
      </c>
      <c r="E136" s="157">
        <f t="shared" si="3"/>
        <v>140000</v>
      </c>
      <c r="F136" s="158"/>
      <c r="G136" s="159">
        <f t="shared" si="4"/>
        <v>49000</v>
      </c>
      <c r="H136" s="159"/>
      <c r="I136" s="41"/>
    </row>
    <row r="137" spans="1:23" ht="18.75" customHeight="1" x14ac:dyDescent="0.25">
      <c r="A137" s="57"/>
      <c r="B137" s="160" t="s">
        <v>87</v>
      </c>
      <c r="C137" s="161"/>
      <c r="D137" s="161"/>
      <c r="E137" s="161"/>
      <c r="F137" s="161"/>
      <c r="G137" s="162">
        <f>SUM(G133:H136)</f>
        <v>3265500</v>
      </c>
      <c r="H137" s="162"/>
      <c r="I137" s="41"/>
    </row>
    <row r="138" spans="1:23" ht="18.75" customHeight="1" x14ac:dyDescent="0.25">
      <c r="A138" s="57"/>
      <c r="B138" s="55"/>
      <c r="C138" s="18"/>
      <c r="D138" s="18"/>
      <c r="E138" s="18"/>
      <c r="F138" s="18"/>
      <c r="G138" s="19"/>
      <c r="H138" s="20"/>
      <c r="I138" s="41"/>
    </row>
    <row r="139" spans="1:23" ht="18.75" customHeight="1" x14ac:dyDescent="0.25">
      <c r="A139" s="57"/>
      <c r="B139" s="54" t="s">
        <v>88</v>
      </c>
      <c r="C139" s="17"/>
      <c r="D139" s="17"/>
      <c r="E139" s="158"/>
      <c r="F139" s="158"/>
      <c r="G139" s="159"/>
      <c r="H139" s="159"/>
      <c r="I139" s="41"/>
    </row>
    <row r="140" spans="1:23" ht="18.75" customHeight="1" x14ac:dyDescent="0.25">
      <c r="A140" s="57"/>
      <c r="B140" s="155" t="s">
        <v>99</v>
      </c>
      <c r="C140" s="156"/>
      <c r="D140" s="11">
        <v>1.1000000000000001</v>
      </c>
      <c r="E140" s="157">
        <f>G78</f>
        <v>7000000</v>
      </c>
      <c r="F140" s="158"/>
      <c r="G140" s="159">
        <f>D140*E140</f>
        <v>7700000.0000000009</v>
      </c>
      <c r="H140" s="159"/>
      <c r="I140" s="41"/>
    </row>
    <row r="141" spans="1:23" ht="18.75" customHeight="1" x14ac:dyDescent="0.25">
      <c r="A141" s="57"/>
      <c r="B141" s="155" t="s">
        <v>100</v>
      </c>
      <c r="C141" s="156"/>
      <c r="D141" s="11">
        <v>1.25</v>
      </c>
      <c r="E141" s="157">
        <f>G84</f>
        <v>25000</v>
      </c>
      <c r="F141" s="158"/>
      <c r="G141" s="159">
        <f t="shared" ref="G141:G142" si="5">D141*E141</f>
        <v>31250</v>
      </c>
      <c r="H141" s="159"/>
      <c r="I141" s="41"/>
    </row>
    <row r="142" spans="1:23" ht="18.75" customHeight="1" x14ac:dyDescent="0.25">
      <c r="A142" s="57"/>
      <c r="B142" s="155" t="s">
        <v>89</v>
      </c>
      <c r="C142" s="156"/>
      <c r="D142" s="11">
        <v>1</v>
      </c>
      <c r="E142" s="157">
        <f>G83</f>
        <v>15000</v>
      </c>
      <c r="F142" s="158"/>
      <c r="G142" s="159">
        <f t="shared" si="5"/>
        <v>15000</v>
      </c>
      <c r="H142" s="159"/>
      <c r="I142" s="41"/>
    </row>
    <row r="143" spans="1:23" ht="18.75" customHeight="1" x14ac:dyDescent="0.25">
      <c r="A143" s="57"/>
      <c r="B143" s="155"/>
      <c r="C143" s="156"/>
      <c r="D143" s="11"/>
      <c r="E143" s="157"/>
      <c r="F143" s="158"/>
      <c r="G143" s="159"/>
      <c r="H143" s="159"/>
      <c r="I143" s="41"/>
    </row>
    <row r="144" spans="1:23" ht="18.75" customHeight="1" x14ac:dyDescent="0.25">
      <c r="A144" s="57"/>
      <c r="B144" s="160" t="s">
        <v>201</v>
      </c>
      <c r="C144" s="161"/>
      <c r="D144" s="161"/>
      <c r="E144" s="161"/>
      <c r="F144" s="161"/>
      <c r="G144" s="162">
        <f>SUM(G140:H143)</f>
        <v>7746250.0000000009</v>
      </c>
      <c r="H144" s="162"/>
      <c r="I144" s="41"/>
    </row>
    <row r="145" spans="1:23" ht="18.75" customHeight="1" x14ac:dyDescent="0.25">
      <c r="A145" s="57"/>
      <c r="B145" s="147"/>
      <c r="C145" s="18"/>
      <c r="D145" s="18"/>
      <c r="E145" s="18"/>
      <c r="F145" s="18"/>
      <c r="G145" s="19"/>
      <c r="H145" s="20"/>
      <c r="I145" s="41"/>
      <c r="N145" s="16"/>
      <c r="O145" s="16"/>
    </row>
    <row r="146" spans="1:23" ht="18.75" customHeight="1" x14ac:dyDescent="0.25">
      <c r="A146" s="57"/>
      <c r="B146" s="149" t="s">
        <v>92</v>
      </c>
      <c r="C146" s="150"/>
      <c r="D146" s="150"/>
      <c r="E146" s="150"/>
      <c r="F146" s="150"/>
      <c r="G146" s="151">
        <f>(1+$H$29/100)*(1+$H$30/100)*(G137+G144)</f>
        <v>13139770.687500002</v>
      </c>
      <c r="H146" s="151"/>
      <c r="I146" s="41"/>
      <c r="K146" s="16"/>
    </row>
    <row r="147" spans="1:23" ht="18.75" customHeight="1" x14ac:dyDescent="0.25">
      <c r="A147" s="57"/>
      <c r="B147" s="152" t="s">
        <v>203</v>
      </c>
      <c r="C147" s="153"/>
      <c r="D147" s="153"/>
      <c r="E147" s="153"/>
      <c r="F147" s="153"/>
      <c r="G147" s="154">
        <f>ROUNDUP(H107*G146/10000,0)*10000</f>
        <v>920000</v>
      </c>
      <c r="H147" s="154"/>
      <c r="I147" s="41"/>
      <c r="J147" s="27"/>
      <c r="T147" s="16"/>
      <c r="U147" s="16"/>
      <c r="V147" s="16"/>
      <c r="W147" s="16"/>
    </row>
    <row r="148" spans="1:23" ht="18.75" customHeight="1" x14ac:dyDescent="0.25">
      <c r="A148" s="57"/>
      <c r="B148" s="39"/>
      <c r="C148" s="22"/>
      <c r="D148" s="22"/>
      <c r="E148" s="22"/>
      <c r="F148" s="22"/>
      <c r="G148" s="40"/>
      <c r="H148" s="22"/>
      <c r="I148" s="41"/>
    </row>
    <row r="149" spans="1:23" ht="18.75" customHeight="1" x14ac:dyDescent="0.25">
      <c r="A149" s="56" t="s">
        <v>139</v>
      </c>
      <c r="B149" s="35" t="s">
        <v>169</v>
      </c>
      <c r="C149" s="36"/>
      <c r="D149" s="36"/>
      <c r="E149" s="36"/>
      <c r="F149" s="36"/>
      <c r="G149" s="37"/>
      <c r="H149" s="36"/>
      <c r="I149" s="38"/>
    </row>
    <row r="150" spans="1:23" ht="18.75" customHeight="1" x14ac:dyDescent="0.25">
      <c r="A150" s="58"/>
      <c r="B150" s="163" t="s">
        <v>82</v>
      </c>
      <c r="C150" s="164"/>
      <c r="D150" s="29" t="s">
        <v>86</v>
      </c>
      <c r="E150" s="164" t="s">
        <v>83</v>
      </c>
      <c r="F150" s="164"/>
      <c r="G150" s="164" t="s">
        <v>84</v>
      </c>
      <c r="H150" s="164"/>
      <c r="I150" s="48"/>
    </row>
    <row r="151" spans="1:23" ht="18.75" customHeight="1" x14ac:dyDescent="0.25">
      <c r="A151" s="57"/>
      <c r="B151" s="54" t="s">
        <v>85</v>
      </c>
      <c r="C151" s="17"/>
      <c r="D151" s="17"/>
      <c r="E151" s="158"/>
      <c r="F151" s="158"/>
      <c r="G151" s="158"/>
      <c r="H151" s="158"/>
      <c r="I151" s="41"/>
      <c r="L151" s="16"/>
      <c r="M151" s="16"/>
      <c r="P151" s="16"/>
      <c r="Q151" s="16"/>
      <c r="R151" s="16"/>
      <c r="S151" s="16"/>
    </row>
    <row r="152" spans="1:23" ht="18.75" customHeight="1" x14ac:dyDescent="0.25">
      <c r="A152" s="57"/>
      <c r="B152" s="155" t="s">
        <v>93</v>
      </c>
      <c r="C152" s="156"/>
      <c r="D152" s="11">
        <v>1.4999999999999999E-2</v>
      </c>
      <c r="E152" s="157">
        <f>E133</f>
        <v>95000</v>
      </c>
      <c r="F152" s="158"/>
      <c r="G152" s="159">
        <f>D152*E152</f>
        <v>1425</v>
      </c>
      <c r="H152" s="159"/>
      <c r="I152" s="41"/>
    </row>
    <row r="153" spans="1:23" ht="18.75" customHeight="1" x14ac:dyDescent="0.25">
      <c r="A153" s="57"/>
      <c r="B153" s="155" t="s">
        <v>94</v>
      </c>
      <c r="C153" s="156"/>
      <c r="D153" s="11">
        <v>0.15</v>
      </c>
      <c r="E153" s="157">
        <f t="shared" ref="E153:E155" si="6">E134</f>
        <v>110000</v>
      </c>
      <c r="F153" s="158"/>
      <c r="G153" s="159">
        <f t="shared" ref="G153:G155" si="7">D153*E153</f>
        <v>16500</v>
      </c>
      <c r="H153" s="159"/>
      <c r="I153" s="41"/>
    </row>
    <row r="154" spans="1:23" ht="18.75" customHeight="1" x14ac:dyDescent="0.25">
      <c r="A154" s="57"/>
      <c r="B154" s="155" t="s">
        <v>95</v>
      </c>
      <c r="C154" s="156"/>
      <c r="D154" s="11">
        <v>1.4999999999999999E-2</v>
      </c>
      <c r="E154" s="157">
        <f t="shared" si="6"/>
        <v>115000</v>
      </c>
      <c r="F154" s="158"/>
      <c r="G154" s="159">
        <f t="shared" si="7"/>
        <v>1725</v>
      </c>
      <c r="H154" s="159"/>
      <c r="I154" s="41"/>
    </row>
    <row r="155" spans="1:23" ht="18.75" customHeight="1" x14ac:dyDescent="0.25">
      <c r="A155" s="57"/>
      <c r="B155" s="155" t="s">
        <v>96</v>
      </c>
      <c r="C155" s="156"/>
      <c r="D155" s="11">
        <v>8.0000000000000004E-4</v>
      </c>
      <c r="E155" s="157">
        <f t="shared" si="6"/>
        <v>140000</v>
      </c>
      <c r="F155" s="158"/>
      <c r="G155" s="159">
        <f t="shared" si="7"/>
        <v>112</v>
      </c>
      <c r="H155" s="159"/>
      <c r="I155" s="41"/>
    </row>
    <row r="156" spans="1:23" ht="18.75" customHeight="1" x14ac:dyDescent="0.25">
      <c r="A156" s="57"/>
      <c r="B156" s="160" t="s">
        <v>87</v>
      </c>
      <c r="C156" s="161"/>
      <c r="D156" s="161"/>
      <c r="E156" s="161"/>
      <c r="F156" s="161"/>
      <c r="G156" s="162">
        <f>SUM(G152:H155)</f>
        <v>19762</v>
      </c>
      <c r="H156" s="162"/>
      <c r="I156" s="41"/>
    </row>
    <row r="157" spans="1:23" ht="18.75" customHeight="1" x14ac:dyDescent="0.25">
      <c r="A157" s="57"/>
      <c r="B157" s="55"/>
      <c r="C157" s="18"/>
      <c r="D157" s="18"/>
      <c r="E157" s="18"/>
      <c r="F157" s="18"/>
      <c r="G157" s="19"/>
      <c r="H157" s="20"/>
      <c r="I157" s="41"/>
    </row>
    <row r="158" spans="1:23" ht="18.75" customHeight="1" x14ac:dyDescent="0.25">
      <c r="A158" s="57"/>
      <c r="B158" s="54" t="s">
        <v>88</v>
      </c>
      <c r="C158" s="17"/>
      <c r="D158" s="17"/>
      <c r="E158" s="158"/>
      <c r="F158" s="158"/>
      <c r="G158" s="159"/>
      <c r="H158" s="159"/>
      <c r="I158" s="41"/>
    </row>
    <row r="159" spans="1:23" ht="18.75" customHeight="1" x14ac:dyDescent="0.25">
      <c r="A159" s="57"/>
      <c r="B159" s="155" t="s">
        <v>101</v>
      </c>
      <c r="C159" s="156"/>
      <c r="D159" s="11">
        <v>1</v>
      </c>
      <c r="E159" s="157">
        <f>G80</f>
        <v>35000</v>
      </c>
      <c r="F159" s="158"/>
      <c r="G159" s="159">
        <f>D159*E159</f>
        <v>35000</v>
      </c>
      <c r="H159" s="159"/>
      <c r="I159" s="41"/>
    </row>
    <row r="160" spans="1:23" ht="18.75" customHeight="1" x14ac:dyDescent="0.25">
      <c r="A160" s="57"/>
      <c r="B160" s="155"/>
      <c r="C160" s="156"/>
      <c r="D160" s="11"/>
      <c r="E160" s="157"/>
      <c r="F160" s="158"/>
      <c r="G160" s="159"/>
      <c r="H160" s="159"/>
      <c r="I160" s="41"/>
    </row>
    <row r="161" spans="1:10" ht="18.75" customHeight="1" x14ac:dyDescent="0.25">
      <c r="A161" s="57"/>
      <c r="B161" s="155"/>
      <c r="C161" s="156"/>
      <c r="D161" s="11"/>
      <c r="E161" s="157"/>
      <c r="F161" s="158"/>
      <c r="G161" s="159"/>
      <c r="H161" s="159"/>
      <c r="I161" s="41"/>
    </row>
    <row r="162" spans="1:10" ht="18.75" customHeight="1" x14ac:dyDescent="0.25">
      <c r="A162" s="57"/>
      <c r="B162" s="155"/>
      <c r="C162" s="156"/>
      <c r="D162" s="11"/>
      <c r="E162" s="157"/>
      <c r="F162" s="158"/>
      <c r="G162" s="159"/>
      <c r="H162" s="159"/>
      <c r="I162" s="41"/>
    </row>
    <row r="163" spans="1:10" ht="18.75" customHeight="1" x14ac:dyDescent="0.25">
      <c r="A163" s="57"/>
      <c r="B163" s="160" t="s">
        <v>201</v>
      </c>
      <c r="C163" s="161"/>
      <c r="D163" s="161"/>
      <c r="E163" s="161"/>
      <c r="F163" s="161"/>
      <c r="G163" s="162">
        <f>SUM(G159:H162)</f>
        <v>35000</v>
      </c>
      <c r="H163" s="162"/>
      <c r="I163" s="41"/>
    </row>
    <row r="164" spans="1:10" ht="18.75" customHeight="1" x14ac:dyDescent="0.25">
      <c r="A164" s="57"/>
      <c r="B164" s="147"/>
      <c r="C164" s="18"/>
      <c r="D164" s="18"/>
      <c r="E164" s="18"/>
      <c r="F164" s="18"/>
      <c r="G164" s="19"/>
      <c r="H164" s="20"/>
      <c r="I164" s="41"/>
    </row>
    <row r="165" spans="1:10" ht="18.75" customHeight="1" x14ac:dyDescent="0.25">
      <c r="A165" s="57"/>
      <c r="B165" s="149" t="s">
        <v>92</v>
      </c>
      <c r="C165" s="150"/>
      <c r="D165" s="150"/>
      <c r="E165" s="150"/>
      <c r="F165" s="150"/>
      <c r="G165" s="151">
        <f>(1+$H$29/100)*(1+$H$30/100)*(G156+G163)</f>
        <v>65344.75650000001</v>
      </c>
      <c r="H165" s="151"/>
      <c r="I165" s="41"/>
    </row>
    <row r="166" spans="1:10" ht="18.75" customHeight="1" x14ac:dyDescent="0.25">
      <c r="A166" s="57"/>
      <c r="B166" s="152" t="s">
        <v>204</v>
      </c>
      <c r="C166" s="153"/>
      <c r="D166" s="153"/>
      <c r="E166" s="153"/>
      <c r="F166" s="153"/>
      <c r="G166" s="154">
        <f>ROUNDUP(H91*G165/10000,0)*10000</f>
        <v>140000</v>
      </c>
      <c r="H166" s="154"/>
      <c r="I166" s="41"/>
      <c r="J166" s="26"/>
    </row>
    <row r="167" spans="1:10" ht="18.75" customHeight="1" x14ac:dyDescent="0.25">
      <c r="A167" s="57"/>
      <c r="B167" s="39"/>
      <c r="C167" s="22"/>
      <c r="D167" s="22"/>
      <c r="E167" s="22"/>
      <c r="F167" s="22"/>
      <c r="G167" s="40"/>
      <c r="H167" s="22"/>
      <c r="I167" s="41"/>
    </row>
    <row r="168" spans="1:10" ht="18.75" customHeight="1" x14ac:dyDescent="0.25">
      <c r="A168" s="56" t="s">
        <v>140</v>
      </c>
      <c r="B168" s="35" t="s">
        <v>171</v>
      </c>
      <c r="C168" s="36"/>
      <c r="D168" s="36"/>
      <c r="E168" s="36"/>
      <c r="F168" s="36"/>
      <c r="G168" s="37"/>
      <c r="H168" s="36"/>
      <c r="I168" s="38"/>
    </row>
    <row r="169" spans="1:10" ht="18.75" customHeight="1" x14ac:dyDescent="0.25">
      <c r="A169" s="58"/>
      <c r="B169" s="163" t="s">
        <v>82</v>
      </c>
      <c r="C169" s="164"/>
      <c r="D169" s="29" t="s">
        <v>86</v>
      </c>
      <c r="E169" s="164" t="s">
        <v>83</v>
      </c>
      <c r="F169" s="164"/>
      <c r="G169" s="164" t="s">
        <v>84</v>
      </c>
      <c r="H169" s="164"/>
      <c r="I169" s="48"/>
    </row>
    <row r="170" spans="1:10" ht="18.75" customHeight="1" x14ac:dyDescent="0.25">
      <c r="A170" s="57"/>
      <c r="B170" s="54" t="s">
        <v>85</v>
      </c>
      <c r="C170" s="17"/>
      <c r="D170" s="17"/>
      <c r="E170" s="158"/>
      <c r="F170" s="158"/>
      <c r="G170" s="158"/>
      <c r="H170" s="158"/>
      <c r="I170" s="41"/>
    </row>
    <row r="171" spans="1:10" ht="18.75" customHeight="1" x14ac:dyDescent="0.25">
      <c r="A171" s="57"/>
      <c r="B171" s="155" t="s">
        <v>93</v>
      </c>
      <c r="C171" s="156"/>
      <c r="D171" s="11">
        <v>1.4999999999999999E-2</v>
      </c>
      <c r="E171" s="157">
        <f>E152</f>
        <v>95000</v>
      </c>
      <c r="F171" s="158"/>
      <c r="G171" s="159">
        <f>D171*E171</f>
        <v>1425</v>
      </c>
      <c r="H171" s="159"/>
      <c r="I171" s="41"/>
    </row>
    <row r="172" spans="1:10" ht="18.75" customHeight="1" x14ac:dyDescent="0.25">
      <c r="A172" s="57"/>
      <c r="B172" s="155" t="s">
        <v>94</v>
      </c>
      <c r="C172" s="156"/>
      <c r="D172" s="11">
        <v>0.15</v>
      </c>
      <c r="E172" s="157">
        <f t="shared" ref="E172:E174" si="8">E153</f>
        <v>110000</v>
      </c>
      <c r="F172" s="158"/>
      <c r="G172" s="159">
        <f t="shared" ref="G172:G174" si="9">D172*E172</f>
        <v>16500</v>
      </c>
      <c r="H172" s="159"/>
      <c r="I172" s="41"/>
    </row>
    <row r="173" spans="1:10" ht="18.75" customHeight="1" x14ac:dyDescent="0.25">
      <c r="A173" s="57"/>
      <c r="B173" s="155" t="s">
        <v>95</v>
      </c>
      <c r="C173" s="156"/>
      <c r="D173" s="11">
        <v>1.4999999999999999E-2</v>
      </c>
      <c r="E173" s="157">
        <f t="shared" si="8"/>
        <v>115000</v>
      </c>
      <c r="F173" s="158"/>
      <c r="G173" s="159">
        <f t="shared" si="9"/>
        <v>1725</v>
      </c>
      <c r="H173" s="159"/>
      <c r="I173" s="41"/>
    </row>
    <row r="174" spans="1:10" ht="18.75" customHeight="1" x14ac:dyDescent="0.25">
      <c r="A174" s="57"/>
      <c r="B174" s="155" t="s">
        <v>96</v>
      </c>
      <c r="C174" s="156"/>
      <c r="D174" s="11">
        <v>8.0000000000000004E-4</v>
      </c>
      <c r="E174" s="157">
        <f t="shared" si="8"/>
        <v>140000</v>
      </c>
      <c r="F174" s="158"/>
      <c r="G174" s="159">
        <f t="shared" si="9"/>
        <v>112</v>
      </c>
      <c r="H174" s="159"/>
      <c r="I174" s="41"/>
    </row>
    <row r="175" spans="1:10" ht="18.75" customHeight="1" x14ac:dyDescent="0.25">
      <c r="A175" s="57"/>
      <c r="B175" s="160" t="s">
        <v>87</v>
      </c>
      <c r="C175" s="161"/>
      <c r="D175" s="161"/>
      <c r="E175" s="161"/>
      <c r="F175" s="161"/>
      <c r="G175" s="162">
        <f>SUM(G171:H174)</f>
        <v>19762</v>
      </c>
      <c r="H175" s="162"/>
      <c r="I175" s="41"/>
    </row>
    <row r="176" spans="1:10" ht="18.75" customHeight="1" x14ac:dyDescent="0.25">
      <c r="A176" s="57"/>
      <c r="B176" s="55"/>
      <c r="C176" s="18"/>
      <c r="D176" s="18"/>
      <c r="E176" s="18"/>
      <c r="F176" s="18"/>
      <c r="G176" s="19"/>
      <c r="H176" s="20"/>
      <c r="I176" s="41"/>
    </row>
    <row r="177" spans="1:9" ht="18.75" customHeight="1" x14ac:dyDescent="0.25">
      <c r="A177" s="57"/>
      <c r="B177" s="54" t="s">
        <v>88</v>
      </c>
      <c r="C177" s="17"/>
      <c r="D177" s="17"/>
      <c r="E177" s="158"/>
      <c r="F177" s="158"/>
      <c r="G177" s="159"/>
      <c r="H177" s="159"/>
      <c r="I177" s="41"/>
    </row>
    <row r="178" spans="1:9" ht="18.75" customHeight="1" x14ac:dyDescent="0.25">
      <c r="A178" s="57"/>
      <c r="B178" s="155" t="s">
        <v>102</v>
      </c>
      <c r="C178" s="156"/>
      <c r="D178" s="11">
        <v>1</v>
      </c>
      <c r="E178" s="157">
        <f>G82</f>
        <v>25000</v>
      </c>
      <c r="F178" s="158"/>
      <c r="G178" s="159">
        <f>D178*E178</f>
        <v>25000</v>
      </c>
      <c r="H178" s="159"/>
      <c r="I178" s="41"/>
    </row>
    <row r="179" spans="1:9" ht="18.75" customHeight="1" x14ac:dyDescent="0.25">
      <c r="A179" s="57"/>
      <c r="B179" s="155"/>
      <c r="C179" s="156"/>
      <c r="D179" s="11"/>
      <c r="E179" s="157"/>
      <c r="F179" s="158"/>
      <c r="G179" s="159"/>
      <c r="H179" s="159"/>
      <c r="I179" s="41"/>
    </row>
    <row r="180" spans="1:9" ht="18.75" customHeight="1" x14ac:dyDescent="0.25">
      <c r="A180" s="57"/>
      <c r="B180" s="155"/>
      <c r="C180" s="156"/>
      <c r="D180" s="11"/>
      <c r="E180" s="157"/>
      <c r="F180" s="158"/>
      <c r="G180" s="159"/>
      <c r="H180" s="159"/>
      <c r="I180" s="41"/>
    </row>
    <row r="181" spans="1:9" ht="18.75" customHeight="1" x14ac:dyDescent="0.25">
      <c r="A181" s="57"/>
      <c r="B181" s="155"/>
      <c r="C181" s="156"/>
      <c r="D181" s="11"/>
      <c r="E181" s="157"/>
      <c r="F181" s="158"/>
      <c r="G181" s="159"/>
      <c r="H181" s="159"/>
      <c r="I181" s="41"/>
    </row>
    <row r="182" spans="1:9" ht="18.75" customHeight="1" x14ac:dyDescent="0.25">
      <c r="A182" s="57"/>
      <c r="B182" s="160" t="s">
        <v>201</v>
      </c>
      <c r="C182" s="161"/>
      <c r="D182" s="161"/>
      <c r="E182" s="161"/>
      <c r="F182" s="161"/>
      <c r="G182" s="162">
        <f>SUM(G178:H181)</f>
        <v>25000</v>
      </c>
      <c r="H182" s="162"/>
      <c r="I182" s="41"/>
    </row>
    <row r="183" spans="1:9" ht="18.75" customHeight="1" x14ac:dyDescent="0.25">
      <c r="A183" s="57"/>
      <c r="B183" s="147"/>
      <c r="C183" s="18"/>
      <c r="D183" s="18"/>
      <c r="E183" s="18"/>
      <c r="F183" s="18"/>
      <c r="G183" s="19"/>
      <c r="H183" s="20"/>
      <c r="I183" s="41"/>
    </row>
    <row r="184" spans="1:9" ht="18.75" customHeight="1" x14ac:dyDescent="0.25">
      <c r="A184" s="57"/>
      <c r="B184" s="149" t="s">
        <v>92</v>
      </c>
      <c r="C184" s="150"/>
      <c r="D184" s="150"/>
      <c r="E184" s="150"/>
      <c r="F184" s="150"/>
      <c r="G184" s="151">
        <f>(1+$H$29/100)*(1+$H$30/100)*(G175+G182)</f>
        <v>53412.256500000003</v>
      </c>
      <c r="H184" s="151"/>
      <c r="I184" s="41"/>
    </row>
    <row r="185" spans="1:9" ht="18.75" customHeight="1" x14ac:dyDescent="0.25">
      <c r="A185" s="57"/>
      <c r="B185" s="152" t="s">
        <v>205</v>
      </c>
      <c r="C185" s="153"/>
      <c r="D185" s="153"/>
      <c r="E185" s="153"/>
      <c r="F185" s="153"/>
      <c r="G185" s="154">
        <f>ROUNDUP(2*H91*G184/10000,0)*10000</f>
        <v>220000</v>
      </c>
      <c r="H185" s="154"/>
      <c r="I185" s="41"/>
    </row>
    <row r="186" spans="1:9" ht="18.75" customHeight="1" x14ac:dyDescent="0.25">
      <c r="A186" s="57"/>
      <c r="B186" s="39"/>
      <c r="C186" s="22"/>
      <c r="D186" s="22"/>
      <c r="E186" s="22"/>
      <c r="F186" s="22"/>
      <c r="G186" s="40"/>
      <c r="H186" s="22"/>
      <c r="I186" s="41"/>
    </row>
    <row r="187" spans="1:9" ht="18.75" customHeight="1" x14ac:dyDescent="0.25">
      <c r="A187" s="56" t="s">
        <v>141</v>
      </c>
      <c r="B187" s="35" t="s">
        <v>105</v>
      </c>
      <c r="C187" s="36"/>
      <c r="D187" s="36"/>
      <c r="E187" s="36"/>
      <c r="F187" s="36"/>
      <c r="G187" s="37"/>
      <c r="H187" s="36"/>
      <c r="I187" s="38"/>
    </row>
    <row r="188" spans="1:9" ht="18.75" customHeight="1" x14ac:dyDescent="0.25">
      <c r="A188" s="58"/>
      <c r="B188" s="163" t="s">
        <v>82</v>
      </c>
      <c r="C188" s="164"/>
      <c r="D188" s="29" t="s">
        <v>86</v>
      </c>
      <c r="E188" s="164" t="s">
        <v>83</v>
      </c>
      <c r="F188" s="164"/>
      <c r="G188" s="164" t="s">
        <v>84</v>
      </c>
      <c r="H188" s="164"/>
      <c r="I188" s="48"/>
    </row>
    <row r="189" spans="1:9" ht="18.75" customHeight="1" x14ac:dyDescent="0.25">
      <c r="A189" s="57"/>
      <c r="B189" s="54" t="s">
        <v>85</v>
      </c>
      <c r="C189" s="17"/>
      <c r="D189" s="17"/>
      <c r="E189" s="158"/>
      <c r="F189" s="158"/>
      <c r="G189" s="158"/>
      <c r="H189" s="158"/>
      <c r="I189" s="41"/>
    </row>
    <row r="190" spans="1:9" ht="18.75" customHeight="1" x14ac:dyDescent="0.25">
      <c r="A190" s="57"/>
      <c r="B190" s="155" t="s">
        <v>93</v>
      </c>
      <c r="C190" s="156"/>
      <c r="D190" s="11">
        <v>0.16</v>
      </c>
      <c r="E190" s="157">
        <f>E171</f>
        <v>95000</v>
      </c>
      <c r="F190" s="158"/>
      <c r="G190" s="159">
        <f>D190*E190</f>
        <v>15200</v>
      </c>
      <c r="H190" s="159"/>
      <c r="I190" s="41"/>
    </row>
    <row r="191" spans="1:9" ht="18.75" customHeight="1" x14ac:dyDescent="0.25">
      <c r="A191" s="57"/>
      <c r="B191" s="155" t="s">
        <v>94</v>
      </c>
      <c r="C191" s="156"/>
      <c r="D191" s="11">
        <v>7.4999999999999997E-2</v>
      </c>
      <c r="E191" s="157">
        <f t="shared" ref="E191:E193" si="10">E172</f>
        <v>110000</v>
      </c>
      <c r="F191" s="158"/>
      <c r="G191" s="159">
        <f t="shared" ref="G191:G193" si="11">D191*E191</f>
        <v>8250</v>
      </c>
      <c r="H191" s="159"/>
      <c r="I191" s="41"/>
    </row>
    <row r="192" spans="1:9" ht="18.75" customHeight="1" x14ac:dyDescent="0.25">
      <c r="A192" s="57"/>
      <c r="B192" s="155" t="s">
        <v>95</v>
      </c>
      <c r="C192" s="156"/>
      <c r="D192" s="11">
        <v>1.6E-2</v>
      </c>
      <c r="E192" s="157">
        <f t="shared" si="10"/>
        <v>115000</v>
      </c>
      <c r="F192" s="158"/>
      <c r="G192" s="159">
        <f t="shared" si="11"/>
        <v>1840</v>
      </c>
      <c r="H192" s="159"/>
      <c r="I192" s="41"/>
    </row>
    <row r="193" spans="1:9" ht="18.75" customHeight="1" x14ac:dyDescent="0.25">
      <c r="A193" s="57"/>
      <c r="B193" s="155" t="s">
        <v>96</v>
      </c>
      <c r="C193" s="156"/>
      <c r="D193" s="11">
        <v>3.0000000000000001E-3</v>
      </c>
      <c r="E193" s="157">
        <f t="shared" si="10"/>
        <v>140000</v>
      </c>
      <c r="F193" s="158"/>
      <c r="G193" s="159">
        <f t="shared" si="11"/>
        <v>420</v>
      </c>
      <c r="H193" s="159"/>
      <c r="I193" s="41"/>
    </row>
    <row r="194" spans="1:9" ht="18.75" customHeight="1" x14ac:dyDescent="0.25">
      <c r="A194" s="57"/>
      <c r="B194" s="160" t="s">
        <v>87</v>
      </c>
      <c r="C194" s="161"/>
      <c r="D194" s="161"/>
      <c r="E194" s="161"/>
      <c r="F194" s="161"/>
      <c r="G194" s="162">
        <f>SUM(G190:H193)</f>
        <v>25710</v>
      </c>
      <c r="H194" s="162"/>
      <c r="I194" s="41"/>
    </row>
    <row r="195" spans="1:9" ht="18.75" customHeight="1" x14ac:dyDescent="0.25">
      <c r="A195" s="57"/>
      <c r="B195" s="55"/>
      <c r="C195" s="18"/>
      <c r="D195" s="18"/>
      <c r="E195" s="18"/>
      <c r="F195" s="18"/>
      <c r="G195" s="19"/>
      <c r="H195" s="20"/>
      <c r="I195" s="41"/>
    </row>
    <row r="196" spans="1:9" ht="18.75" customHeight="1" x14ac:dyDescent="0.25">
      <c r="A196" s="57"/>
      <c r="B196" s="54" t="s">
        <v>88</v>
      </c>
      <c r="C196" s="17"/>
      <c r="D196" s="17"/>
      <c r="E196" s="158"/>
      <c r="F196" s="158"/>
      <c r="G196" s="159"/>
      <c r="H196" s="159"/>
      <c r="I196" s="41"/>
    </row>
    <row r="197" spans="1:9" ht="18.75" customHeight="1" x14ac:dyDescent="0.25">
      <c r="A197" s="57"/>
      <c r="B197" s="155" t="s">
        <v>107</v>
      </c>
      <c r="C197" s="156"/>
      <c r="D197" s="11">
        <v>0.15</v>
      </c>
      <c r="E197" s="157">
        <f>G85</f>
        <v>50000</v>
      </c>
      <c r="F197" s="158"/>
      <c r="G197" s="159">
        <f>D197*E197</f>
        <v>7500</v>
      </c>
      <c r="H197" s="159"/>
      <c r="I197" s="41"/>
    </row>
    <row r="198" spans="1:9" ht="18.75" customHeight="1" x14ac:dyDescent="0.25">
      <c r="A198" s="57"/>
      <c r="B198" s="155" t="s">
        <v>108</v>
      </c>
      <c r="C198" s="156"/>
      <c r="D198" s="11">
        <v>0.372</v>
      </c>
      <c r="E198" s="157">
        <f t="shared" ref="E198:E199" si="12">G86</f>
        <v>67000</v>
      </c>
      <c r="F198" s="158"/>
      <c r="G198" s="159">
        <f t="shared" ref="G198:G199" si="13">D198*E198</f>
        <v>24924</v>
      </c>
      <c r="H198" s="159"/>
      <c r="I198" s="41"/>
    </row>
    <row r="199" spans="1:9" ht="18.75" customHeight="1" x14ac:dyDescent="0.25">
      <c r="A199" s="57"/>
      <c r="B199" s="155" t="s">
        <v>113</v>
      </c>
      <c r="C199" s="156"/>
      <c r="D199" s="11">
        <v>2</v>
      </c>
      <c r="E199" s="157">
        <f t="shared" si="12"/>
        <v>5700</v>
      </c>
      <c r="F199" s="158"/>
      <c r="G199" s="159">
        <f t="shared" si="13"/>
        <v>11400</v>
      </c>
      <c r="H199" s="159"/>
      <c r="I199" s="41"/>
    </row>
    <row r="200" spans="1:9" ht="18.75" customHeight="1" x14ac:dyDescent="0.25">
      <c r="A200" s="57"/>
      <c r="B200" s="155"/>
      <c r="C200" s="156"/>
      <c r="D200" s="11"/>
      <c r="E200" s="157"/>
      <c r="F200" s="158"/>
      <c r="G200" s="159"/>
      <c r="H200" s="159"/>
      <c r="I200" s="41"/>
    </row>
    <row r="201" spans="1:9" ht="18.75" customHeight="1" x14ac:dyDescent="0.25">
      <c r="A201" s="57"/>
      <c r="B201" s="160" t="s">
        <v>201</v>
      </c>
      <c r="C201" s="161"/>
      <c r="D201" s="161"/>
      <c r="E201" s="161"/>
      <c r="F201" s="161"/>
      <c r="G201" s="162">
        <f>SUM(G197:H200)</f>
        <v>43824</v>
      </c>
      <c r="H201" s="162"/>
      <c r="I201" s="41"/>
    </row>
    <row r="202" spans="1:9" ht="18.75" customHeight="1" x14ac:dyDescent="0.25">
      <c r="A202" s="57"/>
      <c r="B202" s="147"/>
      <c r="C202" s="18"/>
      <c r="D202" s="18"/>
      <c r="E202" s="18"/>
      <c r="F202" s="18"/>
      <c r="G202" s="19"/>
      <c r="H202" s="20"/>
      <c r="I202" s="41"/>
    </row>
    <row r="203" spans="1:9" ht="18.75" customHeight="1" x14ac:dyDescent="0.25">
      <c r="A203" s="57"/>
      <c r="B203" s="149" t="s">
        <v>92</v>
      </c>
      <c r="C203" s="150"/>
      <c r="D203" s="150"/>
      <c r="E203" s="150"/>
      <c r="F203" s="150"/>
      <c r="G203" s="151">
        <f>(1+$H$29/100)*(1+$H$30/100)*(G194+G201)</f>
        <v>82971.445500000016</v>
      </c>
      <c r="H203" s="151"/>
      <c r="I203" s="41"/>
    </row>
    <row r="204" spans="1:9" ht="18.75" customHeight="1" x14ac:dyDescent="0.25">
      <c r="A204" s="57"/>
      <c r="B204" s="152" t="s">
        <v>206</v>
      </c>
      <c r="C204" s="153"/>
      <c r="D204" s="153"/>
      <c r="E204" s="153"/>
      <c r="F204" s="153"/>
      <c r="G204" s="154">
        <f>ROUNDUP(2*H92*G203/10000,0)*10000</f>
        <v>200000</v>
      </c>
      <c r="H204" s="154"/>
      <c r="I204" s="41"/>
    </row>
    <row r="205" spans="1:9" ht="18.75" customHeight="1" x14ac:dyDescent="0.25">
      <c r="A205" s="57"/>
      <c r="B205" s="39"/>
      <c r="C205" s="22"/>
      <c r="D205" s="22"/>
      <c r="E205" s="22"/>
      <c r="F205" s="22"/>
      <c r="G205" s="40"/>
      <c r="H205" s="22"/>
      <c r="I205" s="41"/>
    </row>
    <row r="206" spans="1:9" ht="18.75" customHeight="1" x14ac:dyDescent="0.25">
      <c r="A206" s="56" t="s">
        <v>142</v>
      </c>
      <c r="B206" s="35" t="s">
        <v>121</v>
      </c>
      <c r="C206" s="36"/>
      <c r="D206" s="36"/>
      <c r="E206" s="36"/>
      <c r="F206" s="36"/>
      <c r="G206" s="37"/>
      <c r="H206" s="36"/>
      <c r="I206" s="38"/>
    </row>
    <row r="207" spans="1:9" ht="18.75" customHeight="1" x14ac:dyDescent="0.25">
      <c r="A207" s="58"/>
      <c r="B207" s="163" t="s">
        <v>82</v>
      </c>
      <c r="C207" s="164"/>
      <c r="D207" s="29" t="s">
        <v>86</v>
      </c>
      <c r="E207" s="164" t="s">
        <v>83</v>
      </c>
      <c r="F207" s="164"/>
      <c r="G207" s="164" t="s">
        <v>84</v>
      </c>
      <c r="H207" s="164"/>
      <c r="I207" s="48"/>
    </row>
    <row r="208" spans="1:9" ht="18.75" customHeight="1" x14ac:dyDescent="0.25">
      <c r="A208" s="57"/>
      <c r="B208" s="54" t="s">
        <v>85</v>
      </c>
      <c r="C208" s="17"/>
      <c r="D208" s="17"/>
      <c r="E208" s="158"/>
      <c r="F208" s="158"/>
      <c r="G208" s="158"/>
      <c r="H208" s="158"/>
      <c r="I208" s="41"/>
    </row>
    <row r="209" spans="1:9" ht="18.75" customHeight="1" x14ac:dyDescent="0.25">
      <c r="A209" s="57"/>
      <c r="B209" s="155" t="s">
        <v>93</v>
      </c>
      <c r="C209" s="156"/>
      <c r="D209" s="11">
        <v>0.16</v>
      </c>
      <c r="E209" s="157">
        <f>E190</f>
        <v>95000</v>
      </c>
      <c r="F209" s="158"/>
      <c r="G209" s="159">
        <f>D209*E209</f>
        <v>15200</v>
      </c>
      <c r="H209" s="159"/>
      <c r="I209" s="41"/>
    </row>
    <row r="210" spans="1:9" ht="18.75" customHeight="1" x14ac:dyDescent="0.25">
      <c r="A210" s="57"/>
      <c r="B210" s="155" t="s">
        <v>94</v>
      </c>
      <c r="C210" s="156"/>
      <c r="D210" s="11">
        <v>7.4999999999999997E-2</v>
      </c>
      <c r="E210" s="157">
        <f t="shared" ref="E210:E212" si="14">E191</f>
        <v>110000</v>
      </c>
      <c r="F210" s="158"/>
      <c r="G210" s="159">
        <f t="shared" ref="G210:G212" si="15">D210*E210</f>
        <v>8250</v>
      </c>
      <c r="H210" s="159"/>
      <c r="I210" s="41"/>
    </row>
    <row r="211" spans="1:9" ht="18.75" customHeight="1" x14ac:dyDescent="0.25">
      <c r="A211" s="57"/>
      <c r="B211" s="155" t="s">
        <v>95</v>
      </c>
      <c r="C211" s="156"/>
      <c r="D211" s="11">
        <v>1.6E-2</v>
      </c>
      <c r="E211" s="157">
        <f t="shared" si="14"/>
        <v>115000</v>
      </c>
      <c r="F211" s="158"/>
      <c r="G211" s="159">
        <f t="shared" si="15"/>
        <v>1840</v>
      </c>
      <c r="H211" s="159"/>
      <c r="I211" s="41"/>
    </row>
    <row r="212" spans="1:9" ht="18.75" customHeight="1" x14ac:dyDescent="0.25">
      <c r="A212" s="57"/>
      <c r="B212" s="155" t="s">
        <v>96</v>
      </c>
      <c r="C212" s="156"/>
      <c r="D212" s="11">
        <v>3.0000000000000001E-3</v>
      </c>
      <c r="E212" s="157">
        <f t="shared" si="14"/>
        <v>140000</v>
      </c>
      <c r="F212" s="158"/>
      <c r="G212" s="159">
        <f t="shared" si="15"/>
        <v>420</v>
      </c>
      <c r="H212" s="159"/>
      <c r="I212" s="41"/>
    </row>
    <row r="213" spans="1:9" ht="18.75" customHeight="1" x14ac:dyDescent="0.25">
      <c r="A213" s="57"/>
      <c r="B213" s="160" t="s">
        <v>87</v>
      </c>
      <c r="C213" s="161"/>
      <c r="D213" s="161"/>
      <c r="E213" s="161"/>
      <c r="F213" s="161"/>
      <c r="G213" s="162">
        <f>SUM(G209:H212)</f>
        <v>25710</v>
      </c>
      <c r="H213" s="162"/>
      <c r="I213" s="41"/>
    </row>
    <row r="214" spans="1:9" ht="18.75" customHeight="1" x14ac:dyDescent="0.25">
      <c r="A214" s="57"/>
      <c r="B214" s="55"/>
      <c r="C214" s="18"/>
      <c r="D214" s="18"/>
      <c r="E214" s="18"/>
      <c r="F214" s="18"/>
      <c r="G214" s="19"/>
      <c r="H214" s="20"/>
      <c r="I214" s="41"/>
    </row>
    <row r="215" spans="1:9" ht="18.75" customHeight="1" x14ac:dyDescent="0.25">
      <c r="A215" s="57"/>
      <c r="B215" s="54" t="s">
        <v>88</v>
      </c>
      <c r="C215" s="17"/>
      <c r="D215" s="17"/>
      <c r="E215" s="158"/>
      <c r="F215" s="158"/>
      <c r="G215" s="159"/>
      <c r="H215" s="159"/>
      <c r="I215" s="41"/>
    </row>
    <row r="216" spans="1:9" ht="18.75" customHeight="1" x14ac:dyDescent="0.25">
      <c r="A216" s="57"/>
      <c r="B216" s="155" t="s">
        <v>107</v>
      </c>
      <c r="C216" s="156"/>
      <c r="D216" s="11">
        <v>0.15</v>
      </c>
      <c r="E216" s="157">
        <f>E197</f>
        <v>50000</v>
      </c>
      <c r="F216" s="158"/>
      <c r="G216" s="159">
        <f>D216*E216</f>
        <v>7500</v>
      </c>
      <c r="H216" s="159"/>
      <c r="I216" s="41"/>
    </row>
    <row r="217" spans="1:9" ht="18.75" customHeight="1" x14ac:dyDescent="0.25">
      <c r="A217" s="57"/>
      <c r="B217" s="155" t="s">
        <v>108</v>
      </c>
      <c r="C217" s="156"/>
      <c r="D217" s="11">
        <v>0.372</v>
      </c>
      <c r="E217" s="157">
        <f t="shared" ref="E217:E218" si="16">E198</f>
        <v>67000</v>
      </c>
      <c r="F217" s="158"/>
      <c r="G217" s="159">
        <f t="shared" ref="G217:G218" si="17">D217*E217</f>
        <v>24924</v>
      </c>
      <c r="H217" s="159"/>
      <c r="I217" s="41"/>
    </row>
    <row r="218" spans="1:9" ht="18.75" customHeight="1" x14ac:dyDescent="0.25">
      <c r="A218" s="57"/>
      <c r="B218" s="155" t="s">
        <v>113</v>
      </c>
      <c r="C218" s="156"/>
      <c r="D218" s="11">
        <v>2</v>
      </c>
      <c r="E218" s="157">
        <f t="shared" si="16"/>
        <v>5700</v>
      </c>
      <c r="F218" s="158"/>
      <c r="G218" s="159">
        <f t="shared" si="17"/>
        <v>11400</v>
      </c>
      <c r="H218" s="159"/>
      <c r="I218" s="41"/>
    </row>
    <row r="219" spans="1:9" ht="18.75" customHeight="1" x14ac:dyDescent="0.25">
      <c r="A219" s="57"/>
      <c r="B219" s="155"/>
      <c r="C219" s="156"/>
      <c r="D219" s="11"/>
      <c r="E219" s="157"/>
      <c r="F219" s="158"/>
      <c r="G219" s="159"/>
      <c r="H219" s="159"/>
      <c r="I219" s="41"/>
    </row>
    <row r="220" spans="1:9" ht="18.75" customHeight="1" x14ac:dyDescent="0.25">
      <c r="A220" s="57"/>
      <c r="B220" s="160" t="s">
        <v>201</v>
      </c>
      <c r="C220" s="161"/>
      <c r="D220" s="161"/>
      <c r="E220" s="161"/>
      <c r="F220" s="161"/>
      <c r="G220" s="162">
        <f>SUM(G216:H219)</f>
        <v>43824</v>
      </c>
      <c r="H220" s="162"/>
      <c r="I220" s="41"/>
    </row>
    <row r="221" spans="1:9" ht="18.75" customHeight="1" x14ac:dyDescent="0.25">
      <c r="A221" s="57"/>
      <c r="B221" s="147"/>
      <c r="C221" s="18"/>
      <c r="D221" s="18"/>
      <c r="E221" s="18"/>
      <c r="F221" s="18"/>
      <c r="G221" s="19"/>
      <c r="H221" s="20"/>
      <c r="I221" s="41"/>
    </row>
    <row r="222" spans="1:9" ht="18.75" customHeight="1" x14ac:dyDescent="0.25">
      <c r="A222" s="57"/>
      <c r="B222" s="149" t="s">
        <v>92</v>
      </c>
      <c r="C222" s="150"/>
      <c r="D222" s="150"/>
      <c r="E222" s="150"/>
      <c r="F222" s="150"/>
      <c r="G222" s="151">
        <f>(1+$H$29/100)*(1+$H$30/100)*(G213+G220)</f>
        <v>82971.445500000016</v>
      </c>
      <c r="H222" s="151"/>
      <c r="I222" s="41"/>
    </row>
    <row r="223" spans="1:9" ht="18.75" customHeight="1" x14ac:dyDescent="0.25">
      <c r="A223" s="57"/>
      <c r="B223" s="152" t="s">
        <v>207</v>
      </c>
      <c r="C223" s="153"/>
      <c r="D223" s="153"/>
      <c r="E223" s="153"/>
      <c r="F223" s="153"/>
      <c r="G223" s="154">
        <f>ROUNDUP(H108*G222/10000,0)*10000</f>
        <v>230000</v>
      </c>
      <c r="H223" s="154"/>
      <c r="I223" s="41"/>
    </row>
    <row r="224" spans="1:9" ht="18.75" customHeight="1" x14ac:dyDescent="0.25">
      <c r="A224" s="57"/>
      <c r="B224" s="39"/>
      <c r="C224" s="22"/>
      <c r="D224" s="22"/>
      <c r="E224" s="22"/>
      <c r="F224" s="22"/>
      <c r="G224" s="40"/>
      <c r="H224" s="22"/>
      <c r="I224" s="41"/>
    </row>
    <row r="225" spans="1:9" ht="18.75" customHeight="1" x14ac:dyDescent="0.25">
      <c r="A225" s="59"/>
      <c r="B225" s="49"/>
      <c r="C225" s="50"/>
      <c r="D225" s="50"/>
      <c r="E225" s="50"/>
      <c r="F225" s="50"/>
      <c r="G225" s="51"/>
      <c r="H225" s="50"/>
      <c r="I225" s="52"/>
    </row>
  </sheetData>
  <sortState xmlns:xlrd2="http://schemas.microsoft.com/office/spreadsheetml/2017/richdata2" ref="B78:I84">
    <sortCondition ref="B78:B84"/>
  </sortState>
  <mergeCells count="268">
    <mergeCell ref="L22:S22"/>
    <mergeCell ref="B1:F1"/>
    <mergeCell ref="E58:F58"/>
    <mergeCell ref="G58:H58"/>
    <mergeCell ref="G63:H63"/>
    <mergeCell ref="H72:I72"/>
    <mergeCell ref="H73:I73"/>
    <mergeCell ref="L1:P1"/>
    <mergeCell ref="R24:S24"/>
    <mergeCell ref="R25:S25"/>
    <mergeCell ref="R29:S29"/>
    <mergeCell ref="R30:S30"/>
    <mergeCell ref="R31:S31"/>
    <mergeCell ref="R32:S32"/>
    <mergeCell ref="R26:S26"/>
    <mergeCell ref="E63:F63"/>
    <mergeCell ref="R46:S46"/>
    <mergeCell ref="R47:S47"/>
    <mergeCell ref="R48:S48"/>
    <mergeCell ref="R49:S49"/>
    <mergeCell ref="R50:S50"/>
    <mergeCell ref="R51:S51"/>
    <mergeCell ref="G83:H83"/>
    <mergeCell ref="G84:H84"/>
    <mergeCell ref="G78:H78"/>
    <mergeCell ref="G79:H79"/>
    <mergeCell ref="G80:H80"/>
    <mergeCell ref="G81:H81"/>
    <mergeCell ref="G82:H82"/>
    <mergeCell ref="H74:I74"/>
    <mergeCell ref="H75:I75"/>
    <mergeCell ref="E116:F116"/>
    <mergeCell ref="E117:F117"/>
    <mergeCell ref="G112:H112"/>
    <mergeCell ref="G113:H113"/>
    <mergeCell ref="G114:H114"/>
    <mergeCell ref="G115:H115"/>
    <mergeCell ref="G116:H116"/>
    <mergeCell ref="G117:H117"/>
    <mergeCell ref="B112:C112"/>
    <mergeCell ref="E112:F112"/>
    <mergeCell ref="E113:F113"/>
    <mergeCell ref="B125:F125"/>
    <mergeCell ref="G125:H125"/>
    <mergeCell ref="B114:C114"/>
    <mergeCell ref="B115:C115"/>
    <mergeCell ref="B116:C116"/>
    <mergeCell ref="B117:C117"/>
    <mergeCell ref="B121:C121"/>
    <mergeCell ref="B122:C122"/>
    <mergeCell ref="B123:C123"/>
    <mergeCell ref="B124:C124"/>
    <mergeCell ref="E122:F122"/>
    <mergeCell ref="G122:H122"/>
    <mergeCell ref="E123:F123"/>
    <mergeCell ref="G123:H123"/>
    <mergeCell ref="E124:F124"/>
    <mergeCell ref="G124:H124"/>
    <mergeCell ref="B118:F118"/>
    <mergeCell ref="G118:H118"/>
    <mergeCell ref="E120:F120"/>
    <mergeCell ref="G120:H120"/>
    <mergeCell ref="E121:F121"/>
    <mergeCell ref="G121:H121"/>
    <mergeCell ref="E114:F114"/>
    <mergeCell ref="E115:F115"/>
    <mergeCell ref="B131:C131"/>
    <mergeCell ref="E131:F131"/>
    <mergeCell ref="G131:H131"/>
    <mergeCell ref="E132:F132"/>
    <mergeCell ref="G132:H132"/>
    <mergeCell ref="G127:H127"/>
    <mergeCell ref="G128:H128"/>
    <mergeCell ref="B127:F127"/>
    <mergeCell ref="B128:F128"/>
    <mergeCell ref="B135:C135"/>
    <mergeCell ref="E135:F135"/>
    <mergeCell ref="G135:H135"/>
    <mergeCell ref="B136:C136"/>
    <mergeCell ref="E136:F136"/>
    <mergeCell ref="G136:H136"/>
    <mergeCell ref="B133:C133"/>
    <mergeCell ref="E133:F133"/>
    <mergeCell ref="G133:H133"/>
    <mergeCell ref="B134:C134"/>
    <mergeCell ref="E134:F134"/>
    <mergeCell ref="G134:H134"/>
    <mergeCell ref="B141:C141"/>
    <mergeCell ref="E141:F141"/>
    <mergeCell ref="G141:H141"/>
    <mergeCell ref="B142:C142"/>
    <mergeCell ref="E142:F142"/>
    <mergeCell ref="G142:H142"/>
    <mergeCell ref="B137:F137"/>
    <mergeCell ref="G137:H137"/>
    <mergeCell ref="E139:F139"/>
    <mergeCell ref="G139:H139"/>
    <mergeCell ref="B140:C140"/>
    <mergeCell ref="E140:F140"/>
    <mergeCell ref="G140:H140"/>
    <mergeCell ref="B146:F146"/>
    <mergeCell ref="G146:H146"/>
    <mergeCell ref="B147:F147"/>
    <mergeCell ref="G147:H147"/>
    <mergeCell ref="B150:C150"/>
    <mergeCell ref="E150:F150"/>
    <mergeCell ref="G150:H150"/>
    <mergeCell ref="B143:C143"/>
    <mergeCell ref="E143:F143"/>
    <mergeCell ref="G143:H143"/>
    <mergeCell ref="B144:F144"/>
    <mergeCell ref="G144:H144"/>
    <mergeCell ref="B153:C153"/>
    <mergeCell ref="E153:F153"/>
    <mergeCell ref="G153:H153"/>
    <mergeCell ref="B154:C154"/>
    <mergeCell ref="E154:F154"/>
    <mergeCell ref="G154:H154"/>
    <mergeCell ref="E151:F151"/>
    <mergeCell ref="G151:H151"/>
    <mergeCell ref="B152:C152"/>
    <mergeCell ref="E152:F152"/>
    <mergeCell ref="G152:H152"/>
    <mergeCell ref="E158:F158"/>
    <mergeCell ref="G158:H158"/>
    <mergeCell ref="B159:C159"/>
    <mergeCell ref="E159:F159"/>
    <mergeCell ref="G159:H159"/>
    <mergeCell ref="B155:C155"/>
    <mergeCell ref="E155:F155"/>
    <mergeCell ref="G155:H155"/>
    <mergeCell ref="B156:F156"/>
    <mergeCell ref="G156:H156"/>
    <mergeCell ref="B162:C162"/>
    <mergeCell ref="E162:F162"/>
    <mergeCell ref="G162:H162"/>
    <mergeCell ref="B163:F163"/>
    <mergeCell ref="G163:H163"/>
    <mergeCell ref="B160:C160"/>
    <mergeCell ref="E160:F160"/>
    <mergeCell ref="G160:H160"/>
    <mergeCell ref="B161:C161"/>
    <mergeCell ref="E161:F161"/>
    <mergeCell ref="G161:H161"/>
    <mergeCell ref="E170:F170"/>
    <mergeCell ref="G170:H170"/>
    <mergeCell ref="B171:C171"/>
    <mergeCell ref="E171:F171"/>
    <mergeCell ref="G171:H171"/>
    <mergeCell ref="B165:F165"/>
    <mergeCell ref="G165:H165"/>
    <mergeCell ref="B166:F166"/>
    <mergeCell ref="G166:H166"/>
    <mergeCell ref="B169:C169"/>
    <mergeCell ref="E169:F169"/>
    <mergeCell ref="G169:H169"/>
    <mergeCell ref="B174:C174"/>
    <mergeCell ref="E174:F174"/>
    <mergeCell ref="G174:H174"/>
    <mergeCell ref="B175:F175"/>
    <mergeCell ref="G175:H175"/>
    <mergeCell ref="B172:C172"/>
    <mergeCell ref="E172:F172"/>
    <mergeCell ref="G172:H172"/>
    <mergeCell ref="B173:C173"/>
    <mergeCell ref="E173:F173"/>
    <mergeCell ref="G173:H173"/>
    <mergeCell ref="B179:C179"/>
    <mergeCell ref="E179:F179"/>
    <mergeCell ref="G179:H179"/>
    <mergeCell ref="B180:C180"/>
    <mergeCell ref="E180:F180"/>
    <mergeCell ref="G180:H180"/>
    <mergeCell ref="E177:F177"/>
    <mergeCell ref="G177:H177"/>
    <mergeCell ref="B178:C178"/>
    <mergeCell ref="E178:F178"/>
    <mergeCell ref="G178:H178"/>
    <mergeCell ref="B184:F184"/>
    <mergeCell ref="G184:H184"/>
    <mergeCell ref="B185:F185"/>
    <mergeCell ref="G185:H185"/>
    <mergeCell ref="B188:C188"/>
    <mergeCell ref="E188:F188"/>
    <mergeCell ref="G188:H188"/>
    <mergeCell ref="B181:C181"/>
    <mergeCell ref="E181:F181"/>
    <mergeCell ref="G181:H181"/>
    <mergeCell ref="B182:F182"/>
    <mergeCell ref="G182:H182"/>
    <mergeCell ref="G85:H85"/>
    <mergeCell ref="G86:H86"/>
    <mergeCell ref="G87:H87"/>
    <mergeCell ref="B200:C200"/>
    <mergeCell ref="E200:F200"/>
    <mergeCell ref="G200:H200"/>
    <mergeCell ref="B201:F201"/>
    <mergeCell ref="G201:H201"/>
    <mergeCell ref="B198:C198"/>
    <mergeCell ref="E198:F198"/>
    <mergeCell ref="G198:H198"/>
    <mergeCell ref="B199:C199"/>
    <mergeCell ref="E199:F199"/>
    <mergeCell ref="G199:H199"/>
    <mergeCell ref="E196:F196"/>
    <mergeCell ref="G196:H196"/>
    <mergeCell ref="B197:C197"/>
    <mergeCell ref="E197:F197"/>
    <mergeCell ref="G197:H197"/>
    <mergeCell ref="B193:C193"/>
    <mergeCell ref="E193:F193"/>
    <mergeCell ref="G193:H193"/>
    <mergeCell ref="B194:F194"/>
    <mergeCell ref="G194:H194"/>
    <mergeCell ref="B191:C191"/>
    <mergeCell ref="E191:F191"/>
    <mergeCell ref="G191:H191"/>
    <mergeCell ref="B192:C192"/>
    <mergeCell ref="E192:F192"/>
    <mergeCell ref="G192:H192"/>
    <mergeCell ref="E189:F189"/>
    <mergeCell ref="G189:H189"/>
    <mergeCell ref="B190:C190"/>
    <mergeCell ref="E190:F190"/>
    <mergeCell ref="G190:H190"/>
    <mergeCell ref="E208:F208"/>
    <mergeCell ref="G208:H208"/>
    <mergeCell ref="B209:C209"/>
    <mergeCell ref="E209:F209"/>
    <mergeCell ref="G209:H209"/>
    <mergeCell ref="B207:C207"/>
    <mergeCell ref="E207:F207"/>
    <mergeCell ref="G207:H207"/>
    <mergeCell ref="B203:F203"/>
    <mergeCell ref="G203:H203"/>
    <mergeCell ref="B204:F204"/>
    <mergeCell ref="G204:H204"/>
    <mergeCell ref="B212:C212"/>
    <mergeCell ref="E212:F212"/>
    <mergeCell ref="G212:H212"/>
    <mergeCell ref="B213:F213"/>
    <mergeCell ref="G213:H213"/>
    <mergeCell ref="B210:C210"/>
    <mergeCell ref="E210:F210"/>
    <mergeCell ref="G210:H210"/>
    <mergeCell ref="B211:C211"/>
    <mergeCell ref="E211:F211"/>
    <mergeCell ref="G211:H211"/>
    <mergeCell ref="B217:C217"/>
    <mergeCell ref="E217:F217"/>
    <mergeCell ref="G217:H217"/>
    <mergeCell ref="B218:C218"/>
    <mergeCell ref="E218:F218"/>
    <mergeCell ref="G218:H218"/>
    <mergeCell ref="E215:F215"/>
    <mergeCell ref="G215:H215"/>
    <mergeCell ref="B216:C216"/>
    <mergeCell ref="E216:F216"/>
    <mergeCell ref="G216:H216"/>
    <mergeCell ref="B222:F222"/>
    <mergeCell ref="G222:H222"/>
    <mergeCell ref="B223:F223"/>
    <mergeCell ref="G223:H223"/>
    <mergeCell ref="B219:C219"/>
    <mergeCell ref="E219:F219"/>
    <mergeCell ref="G219:H219"/>
    <mergeCell ref="B220:F220"/>
    <mergeCell ref="G220:H220"/>
  </mergeCells>
  <phoneticPr fontId="10" type="noConversion"/>
  <dataValidations disablePrompts="1" count="1">
    <dataValidation type="list" allowBlank="1" showInputMessage="1" showErrorMessage="1" sqref="H26:H27" xr:uid="{AFFBC2F4-D3C4-41F6-8644-F22286D582E5}">
      <formula1>"0,1,2,3"</formula1>
    </dataValidation>
  </dataValidations>
  <pageMargins left="0.7" right="0.7" top="0.75" bottom="0.75" header="0.3" footer="0.3"/>
  <pageSetup orientation="portrait" r:id="rId1"/>
  <ignoredErrors>
    <ignoredError sqref="G140:H146 H147 G159:H164 H166 G178:H184 H185 G197 H16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464-AF5A-471E-BB8C-48A24F4114FA}">
  <sheetPr>
    <tabColor theme="5"/>
  </sheetPr>
  <dimension ref="A1:M125"/>
  <sheetViews>
    <sheetView showGridLines="0" workbookViewId="0">
      <selection sqref="A1:F1"/>
    </sheetView>
  </sheetViews>
  <sheetFormatPr defaultRowHeight="15" x14ac:dyDescent="0.25"/>
  <cols>
    <col min="1" max="13" width="12.85546875" customWidth="1"/>
  </cols>
  <sheetData>
    <row r="1" spans="1:12" ht="15.75" x14ac:dyDescent="0.25">
      <c r="A1" s="189" t="s">
        <v>147</v>
      </c>
      <c r="B1" s="189"/>
      <c r="C1" s="189"/>
      <c r="D1" s="189"/>
      <c r="E1" s="189"/>
      <c r="F1" s="189"/>
      <c r="G1" s="190" t="s">
        <v>148</v>
      </c>
      <c r="H1" s="190"/>
      <c r="I1" s="190"/>
      <c r="J1" s="190"/>
      <c r="K1" s="190"/>
      <c r="L1" s="190"/>
    </row>
    <row r="2" spans="1:12" ht="15.75" x14ac:dyDescent="0.25">
      <c r="A2" s="134" t="s">
        <v>145</v>
      </c>
      <c r="B2" s="135" t="s">
        <v>144</v>
      </c>
      <c r="C2" s="135" t="s">
        <v>143</v>
      </c>
      <c r="D2" s="134" t="s">
        <v>164</v>
      </c>
      <c r="E2" s="135" t="s">
        <v>144</v>
      </c>
      <c r="F2" s="135" t="s">
        <v>143</v>
      </c>
      <c r="G2" s="134" t="s">
        <v>145</v>
      </c>
      <c r="H2" s="135" t="s">
        <v>144</v>
      </c>
      <c r="I2" s="135" t="s">
        <v>143</v>
      </c>
      <c r="J2" s="134" t="s">
        <v>164</v>
      </c>
      <c r="K2" s="135" t="s">
        <v>144</v>
      </c>
      <c r="L2" s="135" t="s">
        <v>143</v>
      </c>
    </row>
    <row r="3" spans="1:12" ht="15.75" x14ac:dyDescent="0.25">
      <c r="A3" s="178">
        <v>1</v>
      </c>
      <c r="B3" s="33">
        <f>E3-'Input &amp; Process'!H61</f>
        <v>-610</v>
      </c>
      <c r="C3" s="33">
        <f>F3-'Input &amp; Process'!H65</f>
        <v>-710</v>
      </c>
      <c r="D3" s="178">
        <v>1</v>
      </c>
      <c r="E3" s="33">
        <f>B27-$E$21</f>
        <v>-550</v>
      </c>
      <c r="F3" s="33">
        <f>C27-F21</f>
        <v>-610</v>
      </c>
      <c r="G3" s="178">
        <v>1</v>
      </c>
      <c r="H3" s="100">
        <f t="shared" ref="H3:I10" si="0">B3/$C$21*100</f>
        <v>-85.91549295774648</v>
      </c>
      <c r="I3" s="100">
        <f t="shared" si="0"/>
        <v>-100</v>
      </c>
      <c r="J3" s="178">
        <v>1</v>
      </c>
      <c r="K3" s="100">
        <f t="shared" ref="K3:L10" si="1">E3/$C$21*100</f>
        <v>-77.464788732394368</v>
      </c>
      <c r="L3" s="100">
        <f t="shared" si="1"/>
        <v>-85.91549295774648</v>
      </c>
    </row>
    <row r="4" spans="1:12" ht="15.75" x14ac:dyDescent="0.25">
      <c r="A4" s="178"/>
      <c r="B4" s="33">
        <f>B3</f>
        <v>-610</v>
      </c>
      <c r="C4" s="33">
        <f>F4+'Input &amp; Process'!F61</f>
        <v>710</v>
      </c>
      <c r="D4" s="178"/>
      <c r="E4" s="33">
        <f>B28-$E$21</f>
        <v>-550</v>
      </c>
      <c r="F4" s="33">
        <f>C28+F21</f>
        <v>610</v>
      </c>
      <c r="G4" s="178"/>
      <c r="H4" s="100">
        <f t="shared" si="0"/>
        <v>-85.91549295774648</v>
      </c>
      <c r="I4" s="100">
        <f t="shared" si="0"/>
        <v>100</v>
      </c>
      <c r="J4" s="178"/>
      <c r="K4" s="100">
        <f t="shared" si="1"/>
        <v>-77.464788732394368</v>
      </c>
      <c r="L4" s="100">
        <f t="shared" si="1"/>
        <v>85.91549295774648</v>
      </c>
    </row>
    <row r="5" spans="1:12" ht="15.75" x14ac:dyDescent="0.25">
      <c r="A5" s="178">
        <v>2</v>
      </c>
      <c r="B5" s="33">
        <f>B4</f>
        <v>-610</v>
      </c>
      <c r="C5" s="33">
        <f>C4</f>
        <v>710</v>
      </c>
      <c r="D5" s="178">
        <v>2</v>
      </c>
      <c r="E5" s="33">
        <f>B29-$E$21</f>
        <v>-550</v>
      </c>
      <c r="F5" s="33">
        <f>C29+F21</f>
        <v>610</v>
      </c>
      <c r="G5" s="178">
        <v>2</v>
      </c>
      <c r="H5" s="100">
        <f t="shared" si="0"/>
        <v>-85.91549295774648</v>
      </c>
      <c r="I5" s="100">
        <f t="shared" si="0"/>
        <v>100</v>
      </c>
      <c r="J5" s="178">
        <v>2</v>
      </c>
      <c r="K5" s="100">
        <f t="shared" si="1"/>
        <v>-77.464788732394368</v>
      </c>
      <c r="L5" s="100">
        <f t="shared" si="1"/>
        <v>85.91549295774648</v>
      </c>
    </row>
    <row r="6" spans="1:12" ht="15.75" x14ac:dyDescent="0.25">
      <c r="A6" s="178"/>
      <c r="B6" s="33">
        <f>-B5</f>
        <v>610</v>
      </c>
      <c r="C6" s="33">
        <f>C5</f>
        <v>710</v>
      </c>
      <c r="D6" s="178"/>
      <c r="E6" s="33">
        <f>B30+$E$21</f>
        <v>-30</v>
      </c>
      <c r="F6" s="33">
        <f>C30+F21</f>
        <v>610</v>
      </c>
      <c r="G6" s="178"/>
      <c r="H6" s="100">
        <f t="shared" si="0"/>
        <v>85.91549295774648</v>
      </c>
      <c r="I6" s="100">
        <f t="shared" si="0"/>
        <v>100</v>
      </c>
      <c r="J6" s="178"/>
      <c r="K6" s="100">
        <f t="shared" si="1"/>
        <v>-4.225352112676056</v>
      </c>
      <c r="L6" s="100">
        <f t="shared" si="1"/>
        <v>85.91549295774648</v>
      </c>
    </row>
    <row r="7" spans="1:12" ht="15.75" x14ac:dyDescent="0.25">
      <c r="A7" s="178">
        <v>3</v>
      </c>
      <c r="B7" s="33">
        <f>B6</f>
        <v>610</v>
      </c>
      <c r="C7" s="33">
        <f>C6</f>
        <v>710</v>
      </c>
      <c r="D7" s="178">
        <v>3</v>
      </c>
      <c r="E7" s="33">
        <f>B31+$E$21</f>
        <v>-30</v>
      </c>
      <c r="F7" s="33">
        <f>C31+F21</f>
        <v>610</v>
      </c>
      <c r="G7" s="178">
        <v>3</v>
      </c>
      <c r="H7" s="100">
        <f t="shared" si="0"/>
        <v>85.91549295774648</v>
      </c>
      <c r="I7" s="100">
        <f t="shared" si="0"/>
        <v>100</v>
      </c>
      <c r="J7" s="178">
        <v>3</v>
      </c>
      <c r="K7" s="100">
        <f t="shared" si="1"/>
        <v>-4.225352112676056</v>
      </c>
      <c r="L7" s="100">
        <f t="shared" si="1"/>
        <v>85.91549295774648</v>
      </c>
    </row>
    <row r="8" spans="1:12" ht="15.75" x14ac:dyDescent="0.25">
      <c r="A8" s="178"/>
      <c r="B8" s="33">
        <f>B7</f>
        <v>610</v>
      </c>
      <c r="C8" s="33">
        <f>C3</f>
        <v>-710</v>
      </c>
      <c r="D8" s="178"/>
      <c r="E8" s="33">
        <f>B32+$E$21</f>
        <v>-30</v>
      </c>
      <c r="F8" s="33">
        <f>C32-F21</f>
        <v>-610</v>
      </c>
      <c r="G8" s="178"/>
      <c r="H8" s="100">
        <f t="shared" si="0"/>
        <v>85.91549295774648</v>
      </c>
      <c r="I8" s="100">
        <f t="shared" si="0"/>
        <v>-100</v>
      </c>
      <c r="J8" s="178"/>
      <c r="K8" s="100">
        <f t="shared" si="1"/>
        <v>-4.225352112676056</v>
      </c>
      <c r="L8" s="100">
        <f t="shared" si="1"/>
        <v>-85.91549295774648</v>
      </c>
    </row>
    <row r="9" spans="1:12" ht="15.75" x14ac:dyDescent="0.25">
      <c r="A9" s="178">
        <v>4</v>
      </c>
      <c r="B9" s="33">
        <f>B8</f>
        <v>610</v>
      </c>
      <c r="C9" s="33">
        <f>C8</f>
        <v>-710</v>
      </c>
      <c r="D9" s="178">
        <v>4</v>
      </c>
      <c r="E9" s="33">
        <f>B33+$E$21</f>
        <v>-30</v>
      </c>
      <c r="F9" s="33">
        <f>C33-F21</f>
        <v>-610</v>
      </c>
      <c r="G9" s="178">
        <v>4</v>
      </c>
      <c r="H9" s="100">
        <f t="shared" si="0"/>
        <v>85.91549295774648</v>
      </c>
      <c r="I9" s="100">
        <f t="shared" si="0"/>
        <v>-100</v>
      </c>
      <c r="J9" s="178">
        <v>4</v>
      </c>
      <c r="K9" s="100">
        <f t="shared" si="1"/>
        <v>-4.225352112676056</v>
      </c>
      <c r="L9" s="100">
        <f t="shared" si="1"/>
        <v>-85.91549295774648</v>
      </c>
    </row>
    <row r="10" spans="1:12" ht="15.75" x14ac:dyDescent="0.25">
      <c r="A10" s="178"/>
      <c r="B10" s="33">
        <f>B3</f>
        <v>-610</v>
      </c>
      <c r="C10" s="33">
        <f>C3</f>
        <v>-710</v>
      </c>
      <c r="D10" s="178"/>
      <c r="E10" s="33">
        <f>B34-$E$21</f>
        <v>-550</v>
      </c>
      <c r="F10" s="33">
        <f>C34-F21</f>
        <v>-610</v>
      </c>
      <c r="G10" s="178"/>
      <c r="H10" s="100">
        <f t="shared" si="0"/>
        <v>-85.91549295774648</v>
      </c>
      <c r="I10" s="100">
        <f t="shared" si="0"/>
        <v>-100</v>
      </c>
      <c r="J10" s="178"/>
      <c r="K10" s="100">
        <f t="shared" si="1"/>
        <v>-77.464788732394368</v>
      </c>
      <c r="L10" s="100">
        <f t="shared" si="1"/>
        <v>-85.91549295774648</v>
      </c>
    </row>
    <row r="11" spans="1:12" ht="15.75" x14ac:dyDescent="0.25">
      <c r="A11" s="30"/>
      <c r="B11" s="31"/>
      <c r="C11" s="31"/>
      <c r="D11" s="134" t="s">
        <v>165</v>
      </c>
      <c r="E11" s="135" t="s">
        <v>144</v>
      </c>
      <c r="F11" s="135" t="s">
        <v>143</v>
      </c>
      <c r="G11" s="31"/>
      <c r="H11" s="32"/>
      <c r="I11" s="1"/>
      <c r="J11" s="134" t="s">
        <v>165</v>
      </c>
      <c r="K11" s="135" t="s">
        <v>144</v>
      </c>
      <c r="L11" s="135" t="s">
        <v>143</v>
      </c>
    </row>
    <row r="12" spans="1:12" ht="15.75" x14ac:dyDescent="0.25">
      <c r="D12" s="178">
        <v>1</v>
      </c>
      <c r="E12" s="33">
        <f>E6+'Input &amp; Process'!F66</f>
        <v>30</v>
      </c>
      <c r="F12" s="33">
        <f>F3</f>
        <v>-610</v>
      </c>
      <c r="G12" s="31"/>
      <c r="H12" s="32"/>
      <c r="I12" s="1"/>
      <c r="J12" s="178">
        <v>1</v>
      </c>
      <c r="K12" s="100">
        <f t="shared" ref="K12:L19" si="2">E12/$C$21*100</f>
        <v>4.225352112676056</v>
      </c>
      <c r="L12" s="100">
        <f t="shared" si="2"/>
        <v>-85.91549295774648</v>
      </c>
    </row>
    <row r="13" spans="1:12" ht="15.75" x14ac:dyDescent="0.25">
      <c r="D13" s="178"/>
      <c r="E13" s="33">
        <f>E12</f>
        <v>30</v>
      </c>
      <c r="F13" s="33">
        <f t="shared" ref="F13:F19" si="3">F4</f>
        <v>610</v>
      </c>
      <c r="J13" s="178"/>
      <c r="K13" s="100">
        <f t="shared" si="2"/>
        <v>4.225352112676056</v>
      </c>
      <c r="L13" s="100">
        <f t="shared" si="2"/>
        <v>85.91549295774648</v>
      </c>
    </row>
    <row r="14" spans="1:12" ht="15.75" x14ac:dyDescent="0.25">
      <c r="D14" s="178">
        <v>2</v>
      </c>
      <c r="E14" s="33">
        <f>E13</f>
        <v>30</v>
      </c>
      <c r="F14" s="33">
        <f t="shared" si="3"/>
        <v>610</v>
      </c>
      <c r="J14" s="178">
        <v>2</v>
      </c>
      <c r="K14" s="100">
        <f t="shared" si="2"/>
        <v>4.225352112676056</v>
      </c>
      <c r="L14" s="100">
        <f t="shared" si="2"/>
        <v>85.91549295774648</v>
      </c>
    </row>
    <row r="15" spans="1:12" ht="15.75" x14ac:dyDescent="0.25">
      <c r="D15" s="178"/>
      <c r="E15" s="33">
        <f>E14+E21+'Input &amp; Process'!H20+E21</f>
        <v>550</v>
      </c>
      <c r="F15" s="33">
        <f t="shared" si="3"/>
        <v>610</v>
      </c>
      <c r="J15" s="178"/>
      <c r="K15" s="100">
        <f t="shared" si="2"/>
        <v>77.464788732394368</v>
      </c>
      <c r="L15" s="100">
        <f t="shared" si="2"/>
        <v>85.91549295774648</v>
      </c>
    </row>
    <row r="16" spans="1:12" ht="15.75" x14ac:dyDescent="0.25">
      <c r="D16" s="178">
        <v>3</v>
      </c>
      <c r="E16" s="33">
        <f>E15</f>
        <v>550</v>
      </c>
      <c r="F16" s="33">
        <f t="shared" si="3"/>
        <v>610</v>
      </c>
      <c r="J16" s="178">
        <v>3</v>
      </c>
      <c r="K16" s="100">
        <f t="shared" si="2"/>
        <v>77.464788732394368</v>
      </c>
      <c r="L16" s="100">
        <f t="shared" si="2"/>
        <v>85.91549295774648</v>
      </c>
    </row>
    <row r="17" spans="1:12" ht="15.75" x14ac:dyDescent="0.25">
      <c r="D17" s="178"/>
      <c r="E17" s="33">
        <f>E16</f>
        <v>550</v>
      </c>
      <c r="F17" s="33">
        <f t="shared" si="3"/>
        <v>-610</v>
      </c>
      <c r="J17" s="178"/>
      <c r="K17" s="100">
        <f t="shared" si="2"/>
        <v>77.464788732394368</v>
      </c>
      <c r="L17" s="100">
        <f t="shared" si="2"/>
        <v>-85.91549295774648</v>
      </c>
    </row>
    <row r="18" spans="1:12" ht="15.75" x14ac:dyDescent="0.25">
      <c r="D18" s="178">
        <v>4</v>
      </c>
      <c r="E18" s="33">
        <f>E17</f>
        <v>550</v>
      </c>
      <c r="F18" s="33">
        <f t="shared" si="3"/>
        <v>-610</v>
      </c>
      <c r="J18" s="178">
        <v>4</v>
      </c>
      <c r="K18" s="100">
        <f t="shared" si="2"/>
        <v>77.464788732394368</v>
      </c>
      <c r="L18" s="100">
        <f t="shared" si="2"/>
        <v>-85.91549295774648</v>
      </c>
    </row>
    <row r="19" spans="1:12" ht="15.75" x14ac:dyDescent="0.25">
      <c r="D19" s="178"/>
      <c r="E19" s="33">
        <f>E12</f>
        <v>30</v>
      </c>
      <c r="F19" s="33">
        <f t="shared" si="3"/>
        <v>-610</v>
      </c>
      <c r="J19" s="178"/>
      <c r="K19" s="100">
        <f t="shared" si="2"/>
        <v>4.225352112676056</v>
      </c>
      <c r="L19" s="100">
        <f t="shared" si="2"/>
        <v>-85.91549295774648</v>
      </c>
    </row>
    <row r="21" spans="1:12" ht="15.75" x14ac:dyDescent="0.25">
      <c r="A21" s="178" t="s">
        <v>156</v>
      </c>
      <c r="B21" s="178"/>
      <c r="C21" s="33">
        <f>MAX(B27:C34,B3:C10,ABS(MIN(B27:C34,B3:C10)))</f>
        <v>710</v>
      </c>
      <c r="D21" s="31"/>
      <c r="E21" s="33">
        <v>10</v>
      </c>
      <c r="F21" s="33">
        <v>10</v>
      </c>
    </row>
    <row r="24" spans="1:12" x14ac:dyDescent="0.25">
      <c r="A24" s="185" t="s">
        <v>162</v>
      </c>
      <c r="B24" s="186"/>
      <c r="C24" s="184" t="s">
        <v>150</v>
      </c>
      <c r="D24" s="184"/>
      <c r="E24" s="184"/>
      <c r="F24" s="184"/>
      <c r="G24" s="103" t="s">
        <v>144</v>
      </c>
      <c r="H24" s="103">
        <f>-(0.5*'Input &amp; Process'!F66+E21+0.5*'Input &amp; Process'!H20)</f>
        <v>-290</v>
      </c>
      <c r="I24" s="104"/>
      <c r="J24" s="104"/>
      <c r="K24" s="104"/>
      <c r="L24" s="105"/>
    </row>
    <row r="25" spans="1:12" ht="15.75" x14ac:dyDescent="0.25">
      <c r="A25" s="187" t="s">
        <v>147</v>
      </c>
      <c r="B25" s="187"/>
      <c r="C25" s="187"/>
      <c r="D25" s="187"/>
      <c r="E25" s="187"/>
      <c r="F25" s="187"/>
      <c r="G25" s="188" t="s">
        <v>148</v>
      </c>
      <c r="H25" s="188"/>
      <c r="I25" s="188"/>
      <c r="J25" s="188"/>
      <c r="K25" s="188"/>
      <c r="L25" s="188"/>
    </row>
    <row r="26" spans="1:12" ht="15.75" x14ac:dyDescent="0.25">
      <c r="A26" s="101" t="s">
        <v>145</v>
      </c>
      <c r="B26" s="102" t="s">
        <v>144</v>
      </c>
      <c r="C26" s="102" t="s">
        <v>143</v>
      </c>
      <c r="D26" s="101" t="s">
        <v>146</v>
      </c>
      <c r="E26" s="102" t="s">
        <v>144</v>
      </c>
      <c r="F26" s="102" t="s">
        <v>143</v>
      </c>
      <c r="G26" s="101" t="s">
        <v>145</v>
      </c>
      <c r="H26" s="102" t="s">
        <v>144</v>
      </c>
      <c r="I26" s="102" t="s">
        <v>143</v>
      </c>
      <c r="J26" s="101" t="s">
        <v>146</v>
      </c>
      <c r="K26" s="102" t="s">
        <v>144</v>
      </c>
      <c r="L26" s="102" t="s">
        <v>143</v>
      </c>
    </row>
    <row r="27" spans="1:12" ht="15.75" x14ac:dyDescent="0.25">
      <c r="A27" s="178">
        <v>1</v>
      </c>
      <c r="B27" s="33">
        <f>H24-'Input &amp; Process'!$H$20/2</f>
        <v>-540</v>
      </c>
      <c r="C27" s="33">
        <f>-'Input &amp; Process'!$H$19/2</f>
        <v>-600</v>
      </c>
      <c r="D27" s="178">
        <v>1</v>
      </c>
      <c r="E27" s="33">
        <f>B27+'Input &amp; Process'!$E$24</f>
        <v>-480</v>
      </c>
      <c r="F27" s="33">
        <f>C27+'Input &amp; Process'!$H$24</f>
        <v>-520</v>
      </c>
      <c r="G27" s="178">
        <v>1</v>
      </c>
      <c r="H27" s="100">
        <f t="shared" ref="H27:I34" si="4">B27/$C$21*100</f>
        <v>-76.056338028169009</v>
      </c>
      <c r="I27" s="100">
        <f t="shared" si="4"/>
        <v>-84.507042253521121</v>
      </c>
      <c r="J27" s="178">
        <v>1</v>
      </c>
      <c r="K27" s="100">
        <f t="shared" ref="K27:L34" si="5">E27/$C$21*100</f>
        <v>-67.605633802816897</v>
      </c>
      <c r="L27" s="100">
        <f t="shared" si="5"/>
        <v>-73.239436619718319</v>
      </c>
    </row>
    <row r="28" spans="1:12" ht="15.75" x14ac:dyDescent="0.25">
      <c r="A28" s="178"/>
      <c r="B28" s="33">
        <f>B27</f>
        <v>-540</v>
      </c>
      <c r="C28" s="33">
        <f>-C27</f>
        <v>600</v>
      </c>
      <c r="D28" s="178"/>
      <c r="E28" s="33">
        <f>E27</f>
        <v>-480</v>
      </c>
      <c r="F28" s="33">
        <f>C28-'Input &amp; Process'!$D$24</f>
        <v>480</v>
      </c>
      <c r="G28" s="178"/>
      <c r="H28" s="100">
        <f t="shared" si="4"/>
        <v>-76.056338028169009</v>
      </c>
      <c r="I28" s="100">
        <f t="shared" si="4"/>
        <v>84.507042253521121</v>
      </c>
      <c r="J28" s="178"/>
      <c r="K28" s="100">
        <f t="shared" si="5"/>
        <v>-67.605633802816897</v>
      </c>
      <c r="L28" s="100">
        <f t="shared" si="5"/>
        <v>67.605633802816897</v>
      </c>
    </row>
    <row r="29" spans="1:12" ht="15.75" x14ac:dyDescent="0.25">
      <c r="A29" s="178">
        <v>2</v>
      </c>
      <c r="B29" s="33">
        <f>B28</f>
        <v>-540</v>
      </c>
      <c r="C29" s="33">
        <f>C28</f>
        <v>600</v>
      </c>
      <c r="D29" s="178">
        <v>2</v>
      </c>
      <c r="E29" s="33">
        <f>E28</f>
        <v>-480</v>
      </c>
      <c r="F29" s="33">
        <f>F28</f>
        <v>480</v>
      </c>
      <c r="G29" s="178">
        <v>2</v>
      </c>
      <c r="H29" s="100">
        <f t="shared" si="4"/>
        <v>-76.056338028169009</v>
      </c>
      <c r="I29" s="100">
        <f t="shared" si="4"/>
        <v>84.507042253521121</v>
      </c>
      <c r="J29" s="178">
        <v>2</v>
      </c>
      <c r="K29" s="100">
        <f t="shared" si="5"/>
        <v>-67.605633802816897</v>
      </c>
      <c r="L29" s="100">
        <f t="shared" si="5"/>
        <v>67.605633802816897</v>
      </c>
    </row>
    <row r="30" spans="1:12" ht="15.75" x14ac:dyDescent="0.25">
      <c r="A30" s="178"/>
      <c r="B30" s="33">
        <f>B29+'Input &amp; Process'!$H$20</f>
        <v>-40</v>
      </c>
      <c r="C30" s="33">
        <f>C29</f>
        <v>600</v>
      </c>
      <c r="D30" s="178"/>
      <c r="E30" s="33">
        <f>E29+'Input &amp; Process'!$H$20-2*'Input &amp; Process'!$E$24</f>
        <v>-100</v>
      </c>
      <c r="F30" s="33">
        <f>F29</f>
        <v>480</v>
      </c>
      <c r="G30" s="178"/>
      <c r="H30" s="100">
        <f t="shared" si="4"/>
        <v>-5.6338028169014089</v>
      </c>
      <c r="I30" s="100">
        <f t="shared" si="4"/>
        <v>84.507042253521121</v>
      </c>
      <c r="J30" s="178"/>
      <c r="K30" s="100">
        <f t="shared" si="5"/>
        <v>-14.084507042253522</v>
      </c>
      <c r="L30" s="100">
        <f t="shared" si="5"/>
        <v>67.605633802816897</v>
      </c>
    </row>
    <row r="31" spans="1:12" ht="15.75" x14ac:dyDescent="0.25">
      <c r="A31" s="178">
        <v>3</v>
      </c>
      <c r="B31" s="33">
        <f>B30</f>
        <v>-40</v>
      </c>
      <c r="C31" s="33">
        <f>C30</f>
        <v>600</v>
      </c>
      <c r="D31" s="178">
        <v>3</v>
      </c>
      <c r="E31" s="33">
        <f>E30</f>
        <v>-100</v>
      </c>
      <c r="F31" s="33">
        <f>F30</f>
        <v>480</v>
      </c>
      <c r="G31" s="178">
        <v>3</v>
      </c>
      <c r="H31" s="100">
        <f t="shared" si="4"/>
        <v>-5.6338028169014089</v>
      </c>
      <c r="I31" s="100">
        <f t="shared" si="4"/>
        <v>84.507042253521121</v>
      </c>
      <c r="J31" s="178">
        <v>3</v>
      </c>
      <c r="K31" s="100">
        <f t="shared" si="5"/>
        <v>-14.084507042253522</v>
      </c>
      <c r="L31" s="100">
        <f t="shared" si="5"/>
        <v>67.605633802816897</v>
      </c>
    </row>
    <row r="32" spans="1:12" ht="15.75" x14ac:dyDescent="0.25">
      <c r="A32" s="178"/>
      <c r="B32" s="33">
        <f>B31</f>
        <v>-40</v>
      </c>
      <c r="C32" s="33">
        <f>-C31</f>
        <v>-600</v>
      </c>
      <c r="D32" s="178"/>
      <c r="E32" s="33">
        <f>E31</f>
        <v>-100</v>
      </c>
      <c r="F32" s="33">
        <f>F27</f>
        <v>-520</v>
      </c>
      <c r="G32" s="178"/>
      <c r="H32" s="100">
        <f t="shared" si="4"/>
        <v>-5.6338028169014089</v>
      </c>
      <c r="I32" s="100">
        <f t="shared" si="4"/>
        <v>-84.507042253521121</v>
      </c>
      <c r="J32" s="178"/>
      <c r="K32" s="100">
        <f t="shared" si="5"/>
        <v>-14.084507042253522</v>
      </c>
      <c r="L32" s="100">
        <f t="shared" si="5"/>
        <v>-73.239436619718319</v>
      </c>
    </row>
    <row r="33" spans="1:13" ht="15.75" x14ac:dyDescent="0.25">
      <c r="A33" s="178">
        <v>4</v>
      </c>
      <c r="B33" s="33">
        <f>B32</f>
        <v>-40</v>
      </c>
      <c r="C33" s="33">
        <f>C32</f>
        <v>-600</v>
      </c>
      <c r="D33" s="178">
        <v>4</v>
      </c>
      <c r="E33" s="33">
        <f>E32</f>
        <v>-100</v>
      </c>
      <c r="F33" s="33">
        <f>F32</f>
        <v>-520</v>
      </c>
      <c r="G33" s="178">
        <v>4</v>
      </c>
      <c r="H33" s="100">
        <f t="shared" si="4"/>
        <v>-5.6338028169014089</v>
      </c>
      <c r="I33" s="100">
        <f t="shared" si="4"/>
        <v>-84.507042253521121</v>
      </c>
      <c r="J33" s="178">
        <v>4</v>
      </c>
      <c r="K33" s="100">
        <f t="shared" si="5"/>
        <v>-14.084507042253522</v>
      </c>
      <c r="L33" s="100">
        <f t="shared" si="5"/>
        <v>-73.239436619718319</v>
      </c>
    </row>
    <row r="34" spans="1:13" ht="15.75" x14ac:dyDescent="0.25">
      <c r="A34" s="178"/>
      <c r="B34" s="33">
        <f>B27</f>
        <v>-540</v>
      </c>
      <c r="C34" s="33">
        <f>C27</f>
        <v>-600</v>
      </c>
      <c r="D34" s="178"/>
      <c r="E34" s="33">
        <f>E27</f>
        <v>-480</v>
      </c>
      <c r="F34" s="33">
        <f>F33</f>
        <v>-520</v>
      </c>
      <c r="G34" s="178"/>
      <c r="H34" s="100">
        <f t="shared" si="4"/>
        <v>-76.056338028169009</v>
      </c>
      <c r="I34" s="100">
        <f t="shared" si="4"/>
        <v>-84.507042253521121</v>
      </c>
      <c r="J34" s="178"/>
      <c r="K34" s="100">
        <f t="shared" si="5"/>
        <v>-67.605633802816897</v>
      </c>
      <c r="L34" s="100">
        <f t="shared" si="5"/>
        <v>-73.239436619718319</v>
      </c>
    </row>
    <row r="36" spans="1:13" x14ac:dyDescent="0.25">
      <c r="A36" s="34" t="s">
        <v>149</v>
      </c>
      <c r="B36" s="1"/>
      <c r="C36" s="1"/>
      <c r="D36" s="1"/>
      <c r="E36" s="1"/>
      <c r="F36" s="1"/>
      <c r="G36" s="1"/>
      <c r="H36" s="34" t="s">
        <v>153</v>
      </c>
      <c r="I36" s="1"/>
      <c r="J36" s="1"/>
      <c r="K36" s="1"/>
      <c r="L36" s="1"/>
      <c r="M36" s="1"/>
    </row>
    <row r="37" spans="1:13" x14ac:dyDescent="0.25">
      <c r="A37" s="184" t="s">
        <v>150</v>
      </c>
      <c r="B37" s="184"/>
      <c r="C37" s="184"/>
      <c r="D37" s="184"/>
      <c r="E37" s="103" t="s">
        <v>144</v>
      </c>
      <c r="F37" s="103">
        <f>IF('Input &amp; Process'!H26&lt;1,-5000,IF('Input &amp; Process'!H26&lt;2,0+H24,IF('Input &amp; Process'!H26&lt;3,(Table!E27+('Input &amp; Process'!H20-2*'Input &amp; Process'!E24)/3),(Table!E27+('Input &amp; Process'!H20-2*'Input &amp; Process'!E24)/4))))</f>
        <v>-290</v>
      </c>
      <c r="G37" s="1"/>
      <c r="H37" s="184" t="s">
        <v>150</v>
      </c>
      <c r="I37" s="184"/>
      <c r="J37" s="184"/>
      <c r="K37" s="184"/>
      <c r="L37" s="103" t="s">
        <v>143</v>
      </c>
      <c r="M37" s="103">
        <f>IF('Input &amp; Process'!H27&lt;1,-5000,IF('Input &amp; Process'!H27=1,0,IF('Input &amp; Process'!H27=2,(Table!F28-('Input &amp; Process'!H19-('Input &amp; Process'!D24+'Input &amp; Process'!H24))/3),(Table!F28-('Input &amp; Process'!H19-('Input &amp; Process'!D24+'Input &amp; Process'!H24))/4))))</f>
        <v>146.66666666666669</v>
      </c>
    </row>
    <row r="38" spans="1:13" ht="15.75" x14ac:dyDescent="0.25">
      <c r="A38" s="187" t="s">
        <v>147</v>
      </c>
      <c r="B38" s="187"/>
      <c r="C38" s="187"/>
      <c r="D38" s="188" t="s">
        <v>148</v>
      </c>
      <c r="E38" s="188"/>
      <c r="F38" s="188"/>
      <c r="G38" s="1"/>
      <c r="H38" s="187" t="s">
        <v>147</v>
      </c>
      <c r="I38" s="187"/>
      <c r="J38" s="187"/>
      <c r="K38" s="188" t="s">
        <v>148</v>
      </c>
      <c r="L38" s="188"/>
      <c r="M38" s="188"/>
    </row>
    <row r="39" spans="1:13" ht="15.75" x14ac:dyDescent="0.25">
      <c r="A39" s="101" t="s">
        <v>145</v>
      </c>
      <c r="B39" s="102" t="s">
        <v>144</v>
      </c>
      <c r="C39" s="102" t="s">
        <v>143</v>
      </c>
      <c r="D39" s="101" t="s">
        <v>145</v>
      </c>
      <c r="E39" s="102" t="s">
        <v>144</v>
      </c>
      <c r="F39" s="102" t="s">
        <v>143</v>
      </c>
      <c r="G39" s="1"/>
      <c r="H39" s="101" t="s">
        <v>145</v>
      </c>
      <c r="I39" s="102" t="s">
        <v>144</v>
      </c>
      <c r="J39" s="102" t="s">
        <v>143</v>
      </c>
      <c r="K39" s="101" t="s">
        <v>145</v>
      </c>
      <c r="L39" s="102" t="s">
        <v>144</v>
      </c>
      <c r="M39" s="102" t="s">
        <v>143</v>
      </c>
    </row>
    <row r="40" spans="1:13" ht="15.75" x14ac:dyDescent="0.25">
      <c r="A40" s="178">
        <v>1</v>
      </c>
      <c r="B40" s="33">
        <f>F37-0.5*'Input &amp; Process'!$F$24</f>
        <v>-310</v>
      </c>
      <c r="C40" s="33">
        <f>Table!F27</f>
        <v>-520</v>
      </c>
      <c r="D40" s="178">
        <v>1</v>
      </c>
      <c r="E40" s="100">
        <f>B40/Table!$C$21*100</f>
        <v>-43.661971830985912</v>
      </c>
      <c r="F40" s="100">
        <f>C40/Table!$C$21*100</f>
        <v>-73.239436619718319</v>
      </c>
      <c r="G40" s="1"/>
      <c r="H40" s="178">
        <v>1</v>
      </c>
      <c r="I40" s="100">
        <f>Table!E27</f>
        <v>-480</v>
      </c>
      <c r="J40" s="100">
        <f>M37-0.5*'Input &amp; Process'!$G$24</f>
        <v>126.66666666666669</v>
      </c>
      <c r="K40" s="178">
        <v>1</v>
      </c>
      <c r="L40" s="100">
        <f>I40/Table!$C$21*100</f>
        <v>-67.605633802816897</v>
      </c>
      <c r="M40" s="100">
        <f>J40/Table!$C$21*100</f>
        <v>17.840375586854464</v>
      </c>
    </row>
    <row r="41" spans="1:13" ht="15.75" x14ac:dyDescent="0.25">
      <c r="A41" s="178"/>
      <c r="B41" s="33">
        <f>B40</f>
        <v>-310</v>
      </c>
      <c r="C41" s="33">
        <f>-C40</f>
        <v>520</v>
      </c>
      <c r="D41" s="178"/>
      <c r="E41" s="100">
        <f>B41/Table!$C$21*100</f>
        <v>-43.661971830985912</v>
      </c>
      <c r="F41" s="100">
        <f>C41/Table!$C$21*100</f>
        <v>73.239436619718319</v>
      </c>
      <c r="G41" s="1"/>
      <c r="H41" s="178"/>
      <c r="I41" s="100">
        <f>I40</f>
        <v>-480</v>
      </c>
      <c r="J41" s="100">
        <f>J40+'Input &amp; Process'!$G$24</f>
        <v>166.66666666666669</v>
      </c>
      <c r="K41" s="178"/>
      <c r="L41" s="100">
        <f>I41/Table!$C$21*100</f>
        <v>-67.605633802816897</v>
      </c>
      <c r="M41" s="100">
        <f>J41/Table!$C$21*100</f>
        <v>23.474178403755872</v>
      </c>
    </row>
    <row r="42" spans="1:13" ht="15.75" x14ac:dyDescent="0.25">
      <c r="A42" s="178">
        <v>2</v>
      </c>
      <c r="B42" s="33">
        <f>B41</f>
        <v>-310</v>
      </c>
      <c r="C42" s="33">
        <f>C41</f>
        <v>520</v>
      </c>
      <c r="D42" s="178">
        <v>2</v>
      </c>
      <c r="E42" s="100">
        <f>B42/Table!$C$21*100</f>
        <v>-43.661971830985912</v>
      </c>
      <c r="F42" s="100">
        <f>C42/Table!$C$21*100</f>
        <v>73.239436619718319</v>
      </c>
      <c r="G42" s="1"/>
      <c r="H42" s="178">
        <v>2</v>
      </c>
      <c r="I42" s="100">
        <f>I41</f>
        <v>-480</v>
      </c>
      <c r="J42" s="100">
        <f>J41</f>
        <v>166.66666666666669</v>
      </c>
      <c r="K42" s="178">
        <v>2</v>
      </c>
      <c r="L42" s="100">
        <f>I42/Table!$C$21*100</f>
        <v>-67.605633802816897</v>
      </c>
      <c r="M42" s="100">
        <f>J42/Table!$C$21*100</f>
        <v>23.474178403755872</v>
      </c>
    </row>
    <row r="43" spans="1:13" ht="15.75" x14ac:dyDescent="0.25">
      <c r="A43" s="178"/>
      <c r="B43" s="33">
        <f>B42+'Input &amp; Process'!$F$24</f>
        <v>-270</v>
      </c>
      <c r="C43" s="33">
        <f>C42</f>
        <v>520</v>
      </c>
      <c r="D43" s="178"/>
      <c r="E43" s="100">
        <f>B43/Table!$C$21*100</f>
        <v>-38.028169014084504</v>
      </c>
      <c r="F43" s="100">
        <f>C43/Table!$C$21*100</f>
        <v>73.239436619718319</v>
      </c>
      <c r="G43" s="1"/>
      <c r="H43" s="178"/>
      <c r="I43" s="100">
        <f>I42+'Input &amp; Process'!$H$20-2*'Input &amp; Process'!$E$24</f>
        <v>-100</v>
      </c>
      <c r="J43" s="100">
        <f>J42</f>
        <v>166.66666666666669</v>
      </c>
      <c r="K43" s="178"/>
      <c r="L43" s="100">
        <f>I43/Table!$C$21*100</f>
        <v>-14.084507042253522</v>
      </c>
      <c r="M43" s="100">
        <f>J43/Table!$C$21*100</f>
        <v>23.474178403755872</v>
      </c>
    </row>
    <row r="44" spans="1:13" ht="15.75" x14ac:dyDescent="0.25">
      <c r="A44" s="178">
        <v>3</v>
      </c>
      <c r="B44" s="33">
        <f>B43</f>
        <v>-270</v>
      </c>
      <c r="C44" s="33">
        <f>C43</f>
        <v>520</v>
      </c>
      <c r="D44" s="178">
        <v>3</v>
      </c>
      <c r="E44" s="100">
        <f>B44/Table!$C$21*100</f>
        <v>-38.028169014084504</v>
      </c>
      <c r="F44" s="100">
        <f>C44/Table!$C$21*100</f>
        <v>73.239436619718319</v>
      </c>
      <c r="G44" s="1"/>
      <c r="H44" s="178">
        <v>3</v>
      </c>
      <c r="I44" s="100">
        <f>I43</f>
        <v>-100</v>
      </c>
      <c r="J44" s="100">
        <f>J43</f>
        <v>166.66666666666669</v>
      </c>
      <c r="K44" s="178">
        <v>3</v>
      </c>
      <c r="L44" s="100">
        <f>I44/Table!$C$21*100</f>
        <v>-14.084507042253522</v>
      </c>
      <c r="M44" s="100">
        <f>J44/Table!$C$21*100</f>
        <v>23.474178403755872</v>
      </c>
    </row>
    <row r="45" spans="1:13" ht="15.75" x14ac:dyDescent="0.25">
      <c r="A45" s="178"/>
      <c r="B45" s="33">
        <f>B44</f>
        <v>-270</v>
      </c>
      <c r="C45" s="33">
        <f>-C44</f>
        <v>-520</v>
      </c>
      <c r="D45" s="178"/>
      <c r="E45" s="100">
        <f>B45/Table!$C$21*100</f>
        <v>-38.028169014084504</v>
      </c>
      <c r="F45" s="100">
        <f>C45/Table!$C$21*100</f>
        <v>-73.239436619718319</v>
      </c>
      <c r="G45" s="1"/>
      <c r="H45" s="178"/>
      <c r="I45" s="100">
        <f>I44</f>
        <v>-100</v>
      </c>
      <c r="J45" s="100">
        <f>J44-'Input &amp; Process'!$G$24</f>
        <v>126.66666666666669</v>
      </c>
      <c r="K45" s="178"/>
      <c r="L45" s="100">
        <f>I45/Table!$C$21*100</f>
        <v>-14.084507042253522</v>
      </c>
      <c r="M45" s="100">
        <f>J45/Table!$C$21*100</f>
        <v>17.840375586854464</v>
      </c>
    </row>
    <row r="46" spans="1:13" ht="15.75" x14ac:dyDescent="0.25">
      <c r="A46" s="178">
        <v>4</v>
      </c>
      <c r="B46" s="33">
        <f>B45</f>
        <v>-270</v>
      </c>
      <c r="C46" s="33">
        <f>C45</f>
        <v>-520</v>
      </c>
      <c r="D46" s="178">
        <v>4</v>
      </c>
      <c r="E46" s="100">
        <f>B46/Table!$C$21*100</f>
        <v>-38.028169014084504</v>
      </c>
      <c r="F46" s="100">
        <f>C46/Table!$C$21*100</f>
        <v>-73.239436619718319</v>
      </c>
      <c r="G46" s="1"/>
      <c r="H46" s="178">
        <v>4</v>
      </c>
      <c r="I46" s="100">
        <f>I45</f>
        <v>-100</v>
      </c>
      <c r="J46" s="100">
        <f>J45</f>
        <v>126.66666666666669</v>
      </c>
      <c r="K46" s="178">
        <v>4</v>
      </c>
      <c r="L46" s="100">
        <f>I46/Table!$C$21*100</f>
        <v>-14.084507042253522</v>
      </c>
      <c r="M46" s="100">
        <f>J46/Table!$C$21*100</f>
        <v>17.840375586854464</v>
      </c>
    </row>
    <row r="47" spans="1:13" ht="15.75" x14ac:dyDescent="0.25">
      <c r="A47" s="178"/>
      <c r="B47" s="33">
        <f>B40</f>
        <v>-310</v>
      </c>
      <c r="C47" s="33">
        <f>C40</f>
        <v>-520</v>
      </c>
      <c r="D47" s="178"/>
      <c r="E47" s="100">
        <f>B47/Table!$C$21*100</f>
        <v>-43.661971830985912</v>
      </c>
      <c r="F47" s="100">
        <f>C47/Table!$C$21*100</f>
        <v>-73.239436619718319</v>
      </c>
      <c r="G47" s="1"/>
      <c r="H47" s="178"/>
      <c r="I47" s="100">
        <f>I40</f>
        <v>-480</v>
      </c>
      <c r="J47" s="100">
        <f>J40</f>
        <v>126.66666666666669</v>
      </c>
      <c r="K47" s="178"/>
      <c r="L47" s="100">
        <f>I47/Table!$C$21*100</f>
        <v>-67.605633802816897</v>
      </c>
      <c r="M47" s="100">
        <f>J47/Table!$C$21*100</f>
        <v>17.840375586854464</v>
      </c>
    </row>
    <row r="48" spans="1:1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5">
      <c r="A49" s="34" t="s">
        <v>151</v>
      </c>
      <c r="B49" s="1"/>
      <c r="C49" s="1"/>
      <c r="D49" s="1"/>
      <c r="E49" s="1"/>
      <c r="F49" s="1"/>
      <c r="G49" s="1"/>
      <c r="H49" s="34" t="s">
        <v>154</v>
      </c>
      <c r="I49" s="1"/>
      <c r="J49" s="1"/>
      <c r="K49" s="1"/>
      <c r="L49" s="1"/>
      <c r="M49" s="1"/>
    </row>
    <row r="50" spans="1:13" x14ac:dyDescent="0.25">
      <c r="A50" s="184" t="s">
        <v>150</v>
      </c>
      <c r="B50" s="184"/>
      <c r="C50" s="184"/>
      <c r="D50" s="184"/>
      <c r="E50" s="103" t="s">
        <v>144</v>
      </c>
      <c r="F50" s="103">
        <f>IF('Input &amp; Process'!H26&lt;2,-5000,IF('Input &amp; Process'!H26&lt;3,(F37+('Input &amp; Process'!H20-2*'Input &amp; Process'!E24)/3),(F37+('Input &amp; Process'!H20-2*'Input &amp; Process'!E24)/4)))</f>
        <v>-5000</v>
      </c>
      <c r="G50" s="1"/>
      <c r="H50" s="184" t="s">
        <v>150</v>
      </c>
      <c r="I50" s="184"/>
      <c r="J50" s="184"/>
      <c r="K50" s="184"/>
      <c r="L50" s="103" t="s">
        <v>143</v>
      </c>
      <c r="M50" s="103">
        <f>IF('Input &amp; Process'!H27&lt;2,-5000,IF('Input &amp; Process'!H27=2,(M37-('Input &amp; Process'!H19-('Input &amp; Process'!D24+'Input &amp; Process'!H24))/3),(M37-('Input &amp; Process'!H19-('Input &amp; Process'!D24+'Input &amp; Process'!H24))/4)))</f>
        <v>-186.66666666666663</v>
      </c>
    </row>
    <row r="51" spans="1:13" ht="15.75" x14ac:dyDescent="0.25">
      <c r="A51" s="187" t="s">
        <v>147</v>
      </c>
      <c r="B51" s="187"/>
      <c r="C51" s="187"/>
      <c r="D51" s="188" t="s">
        <v>148</v>
      </c>
      <c r="E51" s="188"/>
      <c r="F51" s="188"/>
      <c r="G51" s="1"/>
      <c r="H51" s="187" t="s">
        <v>147</v>
      </c>
      <c r="I51" s="187"/>
      <c r="J51" s="187"/>
      <c r="K51" s="188" t="s">
        <v>148</v>
      </c>
      <c r="L51" s="188"/>
      <c r="M51" s="188"/>
    </row>
    <row r="52" spans="1:13" ht="15.75" x14ac:dyDescent="0.25">
      <c r="A52" s="101" t="s">
        <v>145</v>
      </c>
      <c r="B52" s="102" t="s">
        <v>144</v>
      </c>
      <c r="C52" s="102" t="s">
        <v>143</v>
      </c>
      <c r="D52" s="101" t="s">
        <v>145</v>
      </c>
      <c r="E52" s="102" t="s">
        <v>144</v>
      </c>
      <c r="F52" s="102" t="s">
        <v>143</v>
      </c>
      <c r="G52" s="1"/>
      <c r="H52" s="101" t="s">
        <v>145</v>
      </c>
      <c r="I52" s="102" t="s">
        <v>144</v>
      </c>
      <c r="J52" s="102" t="s">
        <v>143</v>
      </c>
      <c r="K52" s="101" t="s">
        <v>145</v>
      </c>
      <c r="L52" s="102" t="s">
        <v>144</v>
      </c>
      <c r="M52" s="102" t="s">
        <v>143</v>
      </c>
    </row>
    <row r="53" spans="1:13" ht="15.75" x14ac:dyDescent="0.25">
      <c r="A53" s="178">
        <v>1</v>
      </c>
      <c r="B53" s="33">
        <f>F50-0.5*'Input &amp; Process'!$F$24</f>
        <v>-5020</v>
      </c>
      <c r="C53" s="33">
        <f>C40</f>
        <v>-520</v>
      </c>
      <c r="D53" s="178">
        <v>1</v>
      </c>
      <c r="E53" s="100">
        <f>B53/Table!$C$21*100</f>
        <v>-707.04225352112678</v>
      </c>
      <c r="F53" s="100">
        <f>C53/Table!$C$21*100</f>
        <v>-73.239436619718319</v>
      </c>
      <c r="G53" s="1"/>
      <c r="H53" s="178">
        <v>1</v>
      </c>
      <c r="I53" s="100">
        <f t="shared" ref="I53:I60" si="6">I40</f>
        <v>-480</v>
      </c>
      <c r="J53" s="100">
        <f>M50-0.5*'Input &amp; Process'!$G$24</f>
        <v>-206.66666666666663</v>
      </c>
      <c r="K53" s="178">
        <v>1</v>
      </c>
      <c r="L53" s="100">
        <f>I53/Table!$C$21*100</f>
        <v>-67.605633802816897</v>
      </c>
      <c r="M53" s="100">
        <f>J53/Table!$C$21*100</f>
        <v>-29.107981220657269</v>
      </c>
    </row>
    <row r="54" spans="1:13" ht="15.75" x14ac:dyDescent="0.25">
      <c r="A54" s="178"/>
      <c r="B54" s="33">
        <f>B53</f>
        <v>-5020</v>
      </c>
      <c r="C54" s="33">
        <f>-C53</f>
        <v>520</v>
      </c>
      <c r="D54" s="178"/>
      <c r="E54" s="100">
        <f>B54/Table!$C$21*100</f>
        <v>-707.04225352112678</v>
      </c>
      <c r="F54" s="100">
        <f>C54/Table!$C$21*100</f>
        <v>73.239436619718319</v>
      </c>
      <c r="G54" s="1"/>
      <c r="H54" s="178"/>
      <c r="I54" s="100">
        <f t="shared" si="6"/>
        <v>-480</v>
      </c>
      <c r="J54" s="100">
        <f>J53+'Input &amp; Process'!$G$24</f>
        <v>-166.66666666666663</v>
      </c>
      <c r="K54" s="178"/>
      <c r="L54" s="100">
        <f>I54/Table!$C$21*100</f>
        <v>-67.605633802816897</v>
      </c>
      <c r="M54" s="100">
        <f>J54/Table!$C$21*100</f>
        <v>-23.474178403755865</v>
      </c>
    </row>
    <row r="55" spans="1:13" ht="15.75" x14ac:dyDescent="0.25">
      <c r="A55" s="178">
        <v>2</v>
      </c>
      <c r="B55" s="33">
        <f>B54</f>
        <v>-5020</v>
      </c>
      <c r="C55" s="33">
        <f>C54</f>
        <v>520</v>
      </c>
      <c r="D55" s="178">
        <v>2</v>
      </c>
      <c r="E55" s="100">
        <f>B55/Table!$C$21*100</f>
        <v>-707.04225352112678</v>
      </c>
      <c r="F55" s="100">
        <f>C55/Table!$C$21*100</f>
        <v>73.239436619718319</v>
      </c>
      <c r="G55" s="1"/>
      <c r="H55" s="178">
        <v>2</v>
      </c>
      <c r="I55" s="100">
        <f t="shared" si="6"/>
        <v>-480</v>
      </c>
      <c r="J55" s="100">
        <f>J54</f>
        <v>-166.66666666666663</v>
      </c>
      <c r="K55" s="178">
        <v>2</v>
      </c>
      <c r="L55" s="100">
        <f>I55/Table!$C$21*100</f>
        <v>-67.605633802816897</v>
      </c>
      <c r="M55" s="100">
        <f>J55/Table!$C$21*100</f>
        <v>-23.474178403755865</v>
      </c>
    </row>
    <row r="56" spans="1:13" ht="15.75" x14ac:dyDescent="0.25">
      <c r="A56" s="178"/>
      <c r="B56" s="33">
        <f>B55+'Input &amp; Process'!$F$24</f>
        <v>-4980</v>
      </c>
      <c r="C56" s="33">
        <f>C55</f>
        <v>520</v>
      </c>
      <c r="D56" s="178"/>
      <c r="E56" s="100">
        <f>B56/Table!$C$21*100</f>
        <v>-701.4084507042254</v>
      </c>
      <c r="F56" s="100">
        <f>C56/Table!$C$21*100</f>
        <v>73.239436619718319</v>
      </c>
      <c r="G56" s="1"/>
      <c r="H56" s="178"/>
      <c r="I56" s="100">
        <f t="shared" si="6"/>
        <v>-100</v>
      </c>
      <c r="J56" s="100">
        <f>J55</f>
        <v>-166.66666666666663</v>
      </c>
      <c r="K56" s="178"/>
      <c r="L56" s="100">
        <f>I56/Table!$C$21*100</f>
        <v>-14.084507042253522</v>
      </c>
      <c r="M56" s="100">
        <f>J56/Table!$C$21*100</f>
        <v>-23.474178403755865</v>
      </c>
    </row>
    <row r="57" spans="1:13" ht="15.75" x14ac:dyDescent="0.25">
      <c r="A57" s="178">
        <v>3</v>
      </c>
      <c r="B57" s="33">
        <f>B56</f>
        <v>-4980</v>
      </c>
      <c r="C57" s="33">
        <f>C56</f>
        <v>520</v>
      </c>
      <c r="D57" s="178">
        <v>3</v>
      </c>
      <c r="E57" s="100">
        <f>B57/Table!$C$21*100</f>
        <v>-701.4084507042254</v>
      </c>
      <c r="F57" s="100">
        <f>C57/Table!$C$21*100</f>
        <v>73.239436619718319</v>
      </c>
      <c r="G57" s="1"/>
      <c r="H57" s="178">
        <v>3</v>
      </c>
      <c r="I57" s="100">
        <f t="shared" si="6"/>
        <v>-100</v>
      </c>
      <c r="J57" s="100">
        <f>J56</f>
        <v>-166.66666666666663</v>
      </c>
      <c r="K57" s="178">
        <v>3</v>
      </c>
      <c r="L57" s="100">
        <f>I57/Table!$C$21*100</f>
        <v>-14.084507042253522</v>
      </c>
      <c r="M57" s="100">
        <f>J57/Table!$C$21*100</f>
        <v>-23.474178403755865</v>
      </c>
    </row>
    <row r="58" spans="1:13" ht="15.75" x14ac:dyDescent="0.25">
      <c r="A58" s="178"/>
      <c r="B58" s="33">
        <f>B57</f>
        <v>-4980</v>
      </c>
      <c r="C58" s="33">
        <f>-C57</f>
        <v>-520</v>
      </c>
      <c r="D58" s="178"/>
      <c r="E58" s="100">
        <f>B58/Table!$C$21*100</f>
        <v>-701.4084507042254</v>
      </c>
      <c r="F58" s="100">
        <f>C58/Table!$C$21*100</f>
        <v>-73.239436619718319</v>
      </c>
      <c r="G58" s="1"/>
      <c r="H58" s="178"/>
      <c r="I58" s="100">
        <f t="shared" si="6"/>
        <v>-100</v>
      </c>
      <c r="J58" s="100">
        <f>J57-'Input &amp; Process'!$G$24</f>
        <v>-206.66666666666663</v>
      </c>
      <c r="K58" s="178"/>
      <c r="L58" s="100">
        <f>I58/Table!$C$21*100</f>
        <v>-14.084507042253522</v>
      </c>
      <c r="M58" s="100">
        <f>J58/Table!$C$21*100</f>
        <v>-29.107981220657269</v>
      </c>
    </row>
    <row r="59" spans="1:13" ht="15.75" x14ac:dyDescent="0.25">
      <c r="A59" s="178">
        <v>4</v>
      </c>
      <c r="B59" s="33">
        <f>B58</f>
        <v>-4980</v>
      </c>
      <c r="C59" s="33">
        <f>C58</f>
        <v>-520</v>
      </c>
      <c r="D59" s="178">
        <v>4</v>
      </c>
      <c r="E59" s="100">
        <f>B59/Table!$C$21*100</f>
        <v>-701.4084507042254</v>
      </c>
      <c r="F59" s="100">
        <f>C59/Table!$C$21*100</f>
        <v>-73.239436619718319</v>
      </c>
      <c r="G59" s="1"/>
      <c r="H59" s="178">
        <v>4</v>
      </c>
      <c r="I59" s="100">
        <f t="shared" si="6"/>
        <v>-100</v>
      </c>
      <c r="J59" s="100">
        <f>J58</f>
        <v>-206.66666666666663</v>
      </c>
      <c r="K59" s="178">
        <v>4</v>
      </c>
      <c r="L59" s="100">
        <f>I59/Table!$C$21*100</f>
        <v>-14.084507042253522</v>
      </c>
      <c r="M59" s="100">
        <f>J59/Table!$C$21*100</f>
        <v>-29.107981220657269</v>
      </c>
    </row>
    <row r="60" spans="1:13" ht="15.75" x14ac:dyDescent="0.25">
      <c r="A60" s="178"/>
      <c r="B60" s="33">
        <f>B53</f>
        <v>-5020</v>
      </c>
      <c r="C60" s="33">
        <f>C53</f>
        <v>-520</v>
      </c>
      <c r="D60" s="178"/>
      <c r="E60" s="100">
        <f>B60/Table!$C$21*100</f>
        <v>-707.04225352112678</v>
      </c>
      <c r="F60" s="100">
        <f>C60/Table!$C$21*100</f>
        <v>-73.239436619718319</v>
      </c>
      <c r="G60" s="1"/>
      <c r="H60" s="178"/>
      <c r="I60" s="100">
        <f t="shared" si="6"/>
        <v>-480</v>
      </c>
      <c r="J60" s="100">
        <f>J53</f>
        <v>-206.66666666666663</v>
      </c>
      <c r="K60" s="178"/>
      <c r="L60" s="100">
        <f>I60/Table!$C$21*100</f>
        <v>-67.605633802816897</v>
      </c>
      <c r="M60" s="100">
        <f>J60/Table!$C$21*100</f>
        <v>-29.107981220657269</v>
      </c>
    </row>
    <row r="61" spans="1:1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34" t="s">
        <v>152</v>
      </c>
      <c r="B62" s="1"/>
      <c r="C62" s="1"/>
      <c r="D62" s="1"/>
      <c r="E62" s="1"/>
      <c r="F62" s="1"/>
      <c r="G62" s="1"/>
      <c r="H62" s="34" t="s">
        <v>155</v>
      </c>
      <c r="I62" s="1"/>
      <c r="J62" s="1"/>
      <c r="K62" s="1"/>
      <c r="L62" s="1"/>
      <c r="M62" s="1"/>
    </row>
    <row r="63" spans="1:13" x14ac:dyDescent="0.25">
      <c r="A63" s="184" t="s">
        <v>150</v>
      </c>
      <c r="B63" s="184"/>
      <c r="C63" s="184"/>
      <c r="D63" s="184"/>
      <c r="E63" s="103" t="s">
        <v>144</v>
      </c>
      <c r="F63" s="103">
        <f>IF('Input &amp; Process'!H26&lt;3,-5000,(F50+('Input &amp; Process'!H20-2*'Input &amp; Process'!E24)/4))</f>
        <v>-5000</v>
      </c>
      <c r="G63" s="1"/>
      <c r="H63" s="184" t="s">
        <v>150</v>
      </c>
      <c r="I63" s="184"/>
      <c r="J63" s="184"/>
      <c r="K63" s="184"/>
      <c r="L63" s="103" t="s">
        <v>143</v>
      </c>
      <c r="M63" s="103">
        <f>IF('Input &amp; Process'!H27&lt;3,-5000,(M50-('Input &amp; Process'!H19-('Input &amp; Process'!D24+'Input &amp; Process'!H24))/4))</f>
        <v>-5000</v>
      </c>
    </row>
    <row r="64" spans="1:13" ht="15.75" x14ac:dyDescent="0.25">
      <c r="A64" s="187" t="s">
        <v>147</v>
      </c>
      <c r="B64" s="187"/>
      <c r="C64" s="187"/>
      <c r="D64" s="188" t="s">
        <v>148</v>
      </c>
      <c r="E64" s="188"/>
      <c r="F64" s="188"/>
      <c r="G64" s="1"/>
      <c r="H64" s="187" t="s">
        <v>147</v>
      </c>
      <c r="I64" s="187"/>
      <c r="J64" s="187"/>
      <c r="K64" s="188" t="s">
        <v>148</v>
      </c>
      <c r="L64" s="188"/>
      <c r="M64" s="188"/>
    </row>
    <row r="65" spans="1:13" ht="15.75" x14ac:dyDescent="0.25">
      <c r="A65" s="101" t="s">
        <v>145</v>
      </c>
      <c r="B65" s="102" t="s">
        <v>144</v>
      </c>
      <c r="C65" s="102" t="s">
        <v>143</v>
      </c>
      <c r="D65" s="101" t="s">
        <v>145</v>
      </c>
      <c r="E65" s="102" t="s">
        <v>144</v>
      </c>
      <c r="F65" s="102" t="s">
        <v>143</v>
      </c>
      <c r="G65" s="1"/>
      <c r="H65" s="101" t="s">
        <v>145</v>
      </c>
      <c r="I65" s="102" t="s">
        <v>144</v>
      </c>
      <c r="J65" s="102" t="s">
        <v>143</v>
      </c>
      <c r="K65" s="101" t="s">
        <v>145</v>
      </c>
      <c r="L65" s="102" t="s">
        <v>144</v>
      </c>
      <c r="M65" s="102" t="s">
        <v>143</v>
      </c>
    </row>
    <row r="66" spans="1:13" ht="15.75" x14ac:dyDescent="0.25">
      <c r="A66" s="178">
        <v>1</v>
      </c>
      <c r="B66" s="33">
        <f>F63-0.5*'Input &amp; Process'!$F$24</f>
        <v>-5020</v>
      </c>
      <c r="C66" s="33">
        <f>C53</f>
        <v>-520</v>
      </c>
      <c r="D66" s="178">
        <v>1</v>
      </c>
      <c r="E66" s="100">
        <f>B66/Table!$C$21*100</f>
        <v>-707.04225352112678</v>
      </c>
      <c r="F66" s="100">
        <f>C66/Table!$C$21*100</f>
        <v>-73.239436619718319</v>
      </c>
      <c r="G66" s="1"/>
      <c r="H66" s="178">
        <v>1</v>
      </c>
      <c r="I66" s="33">
        <f t="shared" ref="I66:I73" si="7">I53</f>
        <v>-480</v>
      </c>
      <c r="J66" s="33">
        <f>M63-0.5*'Input &amp; Process'!$G$24</f>
        <v>-5020</v>
      </c>
      <c r="K66" s="178">
        <v>1</v>
      </c>
      <c r="L66" s="100">
        <f>I66/Table!$C$21*100</f>
        <v>-67.605633802816897</v>
      </c>
      <c r="M66" s="100">
        <f>J66/Table!$C$21*100</f>
        <v>-707.04225352112678</v>
      </c>
    </row>
    <row r="67" spans="1:13" ht="15.75" x14ac:dyDescent="0.25">
      <c r="A67" s="178"/>
      <c r="B67" s="33">
        <f>B66</f>
        <v>-5020</v>
      </c>
      <c r="C67" s="33">
        <f>-C66</f>
        <v>520</v>
      </c>
      <c r="D67" s="178"/>
      <c r="E67" s="100">
        <f>B67/Table!$C$21*100</f>
        <v>-707.04225352112678</v>
      </c>
      <c r="F67" s="100">
        <f>C67/Table!$C$21*100</f>
        <v>73.239436619718319</v>
      </c>
      <c r="G67" s="1"/>
      <c r="H67" s="178"/>
      <c r="I67" s="33">
        <f t="shared" si="7"/>
        <v>-480</v>
      </c>
      <c r="J67" s="33">
        <f>J66+'Input &amp; Process'!$G$24</f>
        <v>-4980</v>
      </c>
      <c r="K67" s="178"/>
      <c r="L67" s="100">
        <f>I67/Table!$C$21*100</f>
        <v>-67.605633802816897</v>
      </c>
      <c r="M67" s="100">
        <f>J67/Table!$C$21*100</f>
        <v>-701.4084507042254</v>
      </c>
    </row>
    <row r="68" spans="1:13" ht="15.75" x14ac:dyDescent="0.25">
      <c r="A68" s="178">
        <v>2</v>
      </c>
      <c r="B68" s="33">
        <f>B67</f>
        <v>-5020</v>
      </c>
      <c r="C68" s="33">
        <f>C67</f>
        <v>520</v>
      </c>
      <c r="D68" s="178">
        <v>2</v>
      </c>
      <c r="E68" s="100">
        <f>B68/Table!$C$21*100</f>
        <v>-707.04225352112678</v>
      </c>
      <c r="F68" s="100">
        <f>C68/Table!$C$21*100</f>
        <v>73.239436619718319</v>
      </c>
      <c r="G68" s="1"/>
      <c r="H68" s="178">
        <v>2</v>
      </c>
      <c r="I68" s="33">
        <f t="shared" si="7"/>
        <v>-480</v>
      </c>
      <c r="J68" s="33">
        <f>J67</f>
        <v>-4980</v>
      </c>
      <c r="K68" s="178">
        <v>2</v>
      </c>
      <c r="L68" s="100">
        <f>I68/Table!$C$21*100</f>
        <v>-67.605633802816897</v>
      </c>
      <c r="M68" s="100">
        <f>J68/Table!$C$21*100</f>
        <v>-701.4084507042254</v>
      </c>
    </row>
    <row r="69" spans="1:13" ht="15.75" x14ac:dyDescent="0.25">
      <c r="A69" s="178"/>
      <c r="B69" s="33">
        <f>B68+'Input &amp; Process'!$F$24</f>
        <v>-4980</v>
      </c>
      <c r="C69" s="33">
        <f>C68</f>
        <v>520</v>
      </c>
      <c r="D69" s="178"/>
      <c r="E69" s="100">
        <f>B69/Table!$C$21*100</f>
        <v>-701.4084507042254</v>
      </c>
      <c r="F69" s="100">
        <f>C69/Table!$C$21*100</f>
        <v>73.239436619718319</v>
      </c>
      <c r="G69" s="1"/>
      <c r="H69" s="178"/>
      <c r="I69" s="33">
        <f t="shared" si="7"/>
        <v>-100</v>
      </c>
      <c r="J69" s="33">
        <f>J68</f>
        <v>-4980</v>
      </c>
      <c r="K69" s="178"/>
      <c r="L69" s="100">
        <f>I69/Table!$C$21*100</f>
        <v>-14.084507042253522</v>
      </c>
      <c r="M69" s="100">
        <f>J69/Table!$C$21*100</f>
        <v>-701.4084507042254</v>
      </c>
    </row>
    <row r="70" spans="1:13" ht="15.75" x14ac:dyDescent="0.25">
      <c r="A70" s="178">
        <v>3</v>
      </c>
      <c r="B70" s="33">
        <f>B69</f>
        <v>-4980</v>
      </c>
      <c r="C70" s="33">
        <f>C69</f>
        <v>520</v>
      </c>
      <c r="D70" s="178">
        <v>3</v>
      </c>
      <c r="E70" s="100">
        <f>B70/Table!$C$21*100</f>
        <v>-701.4084507042254</v>
      </c>
      <c r="F70" s="100">
        <f>C70/Table!$C$21*100</f>
        <v>73.239436619718319</v>
      </c>
      <c r="G70" s="1"/>
      <c r="H70" s="178">
        <v>3</v>
      </c>
      <c r="I70" s="33">
        <f t="shared" si="7"/>
        <v>-100</v>
      </c>
      <c r="J70" s="33">
        <f>J69</f>
        <v>-4980</v>
      </c>
      <c r="K70" s="178">
        <v>3</v>
      </c>
      <c r="L70" s="100">
        <f>I70/Table!$C$21*100</f>
        <v>-14.084507042253522</v>
      </c>
      <c r="M70" s="100">
        <f>J70/Table!$C$21*100</f>
        <v>-701.4084507042254</v>
      </c>
    </row>
    <row r="71" spans="1:13" ht="15.75" x14ac:dyDescent="0.25">
      <c r="A71" s="178"/>
      <c r="B71" s="33">
        <f>B70</f>
        <v>-4980</v>
      </c>
      <c r="C71" s="33">
        <f>-C70</f>
        <v>-520</v>
      </c>
      <c r="D71" s="178"/>
      <c r="E71" s="100">
        <f>B71/Table!$C$21*100</f>
        <v>-701.4084507042254</v>
      </c>
      <c r="F71" s="100">
        <f>C71/Table!$C$21*100</f>
        <v>-73.239436619718319</v>
      </c>
      <c r="G71" s="1"/>
      <c r="H71" s="178"/>
      <c r="I71" s="33">
        <f t="shared" si="7"/>
        <v>-100</v>
      </c>
      <c r="J71" s="33">
        <f>J70-'Input &amp; Process'!$G$24</f>
        <v>-5020</v>
      </c>
      <c r="K71" s="178"/>
      <c r="L71" s="100">
        <f>I71/Table!$C$21*100</f>
        <v>-14.084507042253522</v>
      </c>
      <c r="M71" s="100">
        <f>J71/Table!$C$21*100</f>
        <v>-707.04225352112678</v>
      </c>
    </row>
    <row r="72" spans="1:13" ht="15.75" x14ac:dyDescent="0.25">
      <c r="A72" s="178">
        <v>4</v>
      </c>
      <c r="B72" s="33">
        <f>B71</f>
        <v>-4980</v>
      </c>
      <c r="C72" s="33">
        <f>C71</f>
        <v>-520</v>
      </c>
      <c r="D72" s="178">
        <v>4</v>
      </c>
      <c r="E72" s="100">
        <f>B72/Table!$C$21*100</f>
        <v>-701.4084507042254</v>
      </c>
      <c r="F72" s="100">
        <f>C72/Table!$C$21*100</f>
        <v>-73.239436619718319</v>
      </c>
      <c r="G72" s="1"/>
      <c r="H72" s="178">
        <v>4</v>
      </c>
      <c r="I72" s="33">
        <f t="shared" si="7"/>
        <v>-100</v>
      </c>
      <c r="J72" s="33">
        <f>J71</f>
        <v>-5020</v>
      </c>
      <c r="K72" s="178">
        <v>4</v>
      </c>
      <c r="L72" s="100">
        <f>I72/Table!$C$21*100</f>
        <v>-14.084507042253522</v>
      </c>
      <c r="M72" s="100">
        <f>J72/Table!$C$21*100</f>
        <v>-707.04225352112678</v>
      </c>
    </row>
    <row r="73" spans="1:13" ht="15.75" x14ac:dyDescent="0.25">
      <c r="A73" s="178"/>
      <c r="B73" s="33">
        <f>B66</f>
        <v>-5020</v>
      </c>
      <c r="C73" s="33">
        <f>C66</f>
        <v>-520</v>
      </c>
      <c r="D73" s="178"/>
      <c r="E73" s="100">
        <f>B73/Table!$C$21*100</f>
        <v>-707.04225352112678</v>
      </c>
      <c r="F73" s="100">
        <f>C73/Table!$C$21*100</f>
        <v>-73.239436619718319</v>
      </c>
      <c r="G73" s="1"/>
      <c r="H73" s="178"/>
      <c r="I73" s="33">
        <f t="shared" si="7"/>
        <v>-480</v>
      </c>
      <c r="J73" s="33">
        <f>J66</f>
        <v>-5020</v>
      </c>
      <c r="K73" s="178"/>
      <c r="L73" s="100">
        <f>I73/Table!$C$21*100</f>
        <v>-67.605633802816897</v>
      </c>
      <c r="M73" s="100">
        <f>J73/Table!$C$21*100</f>
        <v>-707.04225352112678</v>
      </c>
    </row>
    <row r="76" spans="1:13" x14ac:dyDescent="0.25">
      <c r="A76" s="182" t="s">
        <v>163</v>
      </c>
      <c r="B76" s="183"/>
      <c r="C76" s="181" t="s">
        <v>150</v>
      </c>
      <c r="D76" s="181"/>
      <c r="E76" s="181"/>
      <c r="F76" s="181"/>
      <c r="G76" s="106" t="s">
        <v>144</v>
      </c>
      <c r="H76" s="106">
        <f>+(0.5*'Input &amp; Process'!F66+E21+0.5*'Input &amp; Process'!H20)</f>
        <v>290</v>
      </c>
      <c r="I76" s="107"/>
      <c r="J76" s="107"/>
      <c r="K76" s="107"/>
      <c r="L76" s="108"/>
    </row>
    <row r="77" spans="1:13" ht="15.75" x14ac:dyDescent="0.25">
      <c r="A77" s="179" t="s">
        <v>147</v>
      </c>
      <c r="B77" s="179"/>
      <c r="C77" s="179"/>
      <c r="D77" s="179"/>
      <c r="E77" s="179"/>
      <c r="F77" s="179"/>
      <c r="G77" s="180" t="s">
        <v>148</v>
      </c>
      <c r="H77" s="180"/>
      <c r="I77" s="180"/>
      <c r="J77" s="180"/>
      <c r="K77" s="180"/>
      <c r="L77" s="180"/>
    </row>
    <row r="78" spans="1:13" ht="15.75" x14ac:dyDescent="0.25">
      <c r="A78" s="109" t="s">
        <v>145</v>
      </c>
      <c r="B78" s="110" t="s">
        <v>144</v>
      </c>
      <c r="C78" s="110" t="s">
        <v>143</v>
      </c>
      <c r="D78" s="109" t="s">
        <v>146</v>
      </c>
      <c r="E78" s="110" t="s">
        <v>144</v>
      </c>
      <c r="F78" s="110" t="s">
        <v>143</v>
      </c>
      <c r="G78" s="109" t="s">
        <v>145</v>
      </c>
      <c r="H78" s="110" t="s">
        <v>144</v>
      </c>
      <c r="I78" s="110" t="s">
        <v>143</v>
      </c>
      <c r="J78" s="109" t="s">
        <v>146</v>
      </c>
      <c r="K78" s="110" t="s">
        <v>144</v>
      </c>
      <c r="L78" s="110" t="s">
        <v>143</v>
      </c>
    </row>
    <row r="79" spans="1:13" ht="15.75" x14ac:dyDescent="0.25">
      <c r="A79" s="178">
        <v>1</v>
      </c>
      <c r="B79" s="33">
        <f>H76-'Input &amp; Process'!$H$20/2</f>
        <v>40</v>
      </c>
      <c r="C79" s="33">
        <f>-'Input &amp; Process'!$H$19/2</f>
        <v>-600</v>
      </c>
      <c r="D79" s="178">
        <v>1</v>
      </c>
      <c r="E79" s="33">
        <f>B79+'Input &amp; Process'!$E$24</f>
        <v>100</v>
      </c>
      <c r="F79" s="33">
        <f>C79+'Input &amp; Process'!$H$24</f>
        <v>-520</v>
      </c>
      <c r="G79" s="178">
        <v>1</v>
      </c>
      <c r="H79" s="100">
        <f t="shared" ref="H79:I86" si="8">B79/$C$21*100</f>
        <v>5.6338028169014089</v>
      </c>
      <c r="I79" s="100">
        <f t="shared" si="8"/>
        <v>-84.507042253521121</v>
      </c>
      <c r="J79" s="178">
        <v>1</v>
      </c>
      <c r="K79" s="100">
        <f t="shared" ref="K79:L86" si="9">E79/$C$21*100</f>
        <v>14.084507042253522</v>
      </c>
      <c r="L79" s="100">
        <f t="shared" si="9"/>
        <v>-73.239436619718319</v>
      </c>
    </row>
    <row r="80" spans="1:13" ht="15.75" x14ac:dyDescent="0.25">
      <c r="A80" s="178"/>
      <c r="B80" s="33">
        <f>B79</f>
        <v>40</v>
      </c>
      <c r="C80" s="33">
        <f>-C79</f>
        <v>600</v>
      </c>
      <c r="D80" s="178"/>
      <c r="E80" s="33">
        <f>E79</f>
        <v>100</v>
      </c>
      <c r="F80" s="33">
        <f>C80-'Input &amp; Process'!$D$24</f>
        <v>480</v>
      </c>
      <c r="G80" s="178"/>
      <c r="H80" s="100">
        <f t="shared" si="8"/>
        <v>5.6338028169014089</v>
      </c>
      <c r="I80" s="100">
        <f t="shared" si="8"/>
        <v>84.507042253521121</v>
      </c>
      <c r="J80" s="178"/>
      <c r="K80" s="100">
        <f t="shared" si="9"/>
        <v>14.084507042253522</v>
      </c>
      <c r="L80" s="100">
        <f t="shared" si="9"/>
        <v>67.605633802816897</v>
      </c>
    </row>
    <row r="81" spans="1:13" ht="15.75" x14ac:dyDescent="0.25">
      <c r="A81" s="178">
        <v>2</v>
      </c>
      <c r="B81" s="33">
        <f>B80</f>
        <v>40</v>
      </c>
      <c r="C81" s="33">
        <f>C80</f>
        <v>600</v>
      </c>
      <c r="D81" s="178">
        <v>2</v>
      </c>
      <c r="E81" s="33">
        <f>E80</f>
        <v>100</v>
      </c>
      <c r="F81" s="33">
        <f>F80</f>
        <v>480</v>
      </c>
      <c r="G81" s="178">
        <v>2</v>
      </c>
      <c r="H81" s="100">
        <f t="shared" si="8"/>
        <v>5.6338028169014089</v>
      </c>
      <c r="I81" s="100">
        <f t="shared" si="8"/>
        <v>84.507042253521121</v>
      </c>
      <c r="J81" s="178">
        <v>2</v>
      </c>
      <c r="K81" s="100">
        <f t="shared" si="9"/>
        <v>14.084507042253522</v>
      </c>
      <c r="L81" s="100">
        <f t="shared" si="9"/>
        <v>67.605633802816897</v>
      </c>
    </row>
    <row r="82" spans="1:13" ht="15.75" x14ac:dyDescent="0.25">
      <c r="A82" s="178"/>
      <c r="B82" s="33">
        <f>B81+'Input &amp; Process'!$H$20</f>
        <v>540</v>
      </c>
      <c r="C82" s="33">
        <f>C81</f>
        <v>600</v>
      </c>
      <c r="D82" s="178"/>
      <c r="E82" s="33">
        <f>E81+'Input &amp; Process'!$H$20-2*'Input &amp; Process'!$E$24</f>
        <v>480</v>
      </c>
      <c r="F82" s="33">
        <f>F81</f>
        <v>480</v>
      </c>
      <c r="G82" s="178"/>
      <c r="H82" s="100">
        <f t="shared" si="8"/>
        <v>76.056338028169009</v>
      </c>
      <c r="I82" s="100">
        <f t="shared" si="8"/>
        <v>84.507042253521121</v>
      </c>
      <c r="J82" s="178"/>
      <c r="K82" s="100">
        <f t="shared" si="9"/>
        <v>67.605633802816897</v>
      </c>
      <c r="L82" s="100">
        <f t="shared" si="9"/>
        <v>67.605633802816897</v>
      </c>
    </row>
    <row r="83" spans="1:13" ht="15.75" x14ac:dyDescent="0.25">
      <c r="A83" s="178">
        <v>3</v>
      </c>
      <c r="B83" s="33">
        <f>B82</f>
        <v>540</v>
      </c>
      <c r="C83" s="33">
        <f>C82</f>
        <v>600</v>
      </c>
      <c r="D83" s="178">
        <v>3</v>
      </c>
      <c r="E83" s="33">
        <f>E82</f>
        <v>480</v>
      </c>
      <c r="F83" s="33">
        <f>F82</f>
        <v>480</v>
      </c>
      <c r="G83" s="178">
        <v>3</v>
      </c>
      <c r="H83" s="100">
        <f t="shared" si="8"/>
        <v>76.056338028169009</v>
      </c>
      <c r="I83" s="100">
        <f t="shared" si="8"/>
        <v>84.507042253521121</v>
      </c>
      <c r="J83" s="178">
        <v>3</v>
      </c>
      <c r="K83" s="100">
        <f t="shared" si="9"/>
        <v>67.605633802816897</v>
      </c>
      <c r="L83" s="100">
        <f t="shared" si="9"/>
        <v>67.605633802816897</v>
      </c>
    </row>
    <row r="84" spans="1:13" ht="15.75" x14ac:dyDescent="0.25">
      <c r="A84" s="178"/>
      <c r="B84" s="33">
        <f>B83</f>
        <v>540</v>
      </c>
      <c r="C84" s="33">
        <f>-C83</f>
        <v>-600</v>
      </c>
      <c r="D84" s="178"/>
      <c r="E84" s="33">
        <f>E83</f>
        <v>480</v>
      </c>
      <c r="F84" s="33">
        <f>F79</f>
        <v>-520</v>
      </c>
      <c r="G84" s="178"/>
      <c r="H84" s="100">
        <f t="shared" si="8"/>
        <v>76.056338028169009</v>
      </c>
      <c r="I84" s="100">
        <f t="shared" si="8"/>
        <v>-84.507042253521121</v>
      </c>
      <c r="J84" s="178"/>
      <c r="K84" s="100">
        <f t="shared" si="9"/>
        <v>67.605633802816897</v>
      </c>
      <c r="L84" s="100">
        <f t="shared" si="9"/>
        <v>-73.239436619718319</v>
      </c>
    </row>
    <row r="85" spans="1:13" ht="15.75" x14ac:dyDescent="0.25">
      <c r="A85" s="178">
        <v>4</v>
      </c>
      <c r="B85" s="33">
        <f>B84</f>
        <v>540</v>
      </c>
      <c r="C85" s="33">
        <f>C84</f>
        <v>-600</v>
      </c>
      <c r="D85" s="178">
        <v>4</v>
      </c>
      <c r="E85" s="33">
        <f>E84</f>
        <v>480</v>
      </c>
      <c r="F85" s="33">
        <f>F84</f>
        <v>-520</v>
      </c>
      <c r="G85" s="178">
        <v>4</v>
      </c>
      <c r="H85" s="100">
        <f t="shared" si="8"/>
        <v>76.056338028169009</v>
      </c>
      <c r="I85" s="100">
        <f t="shared" si="8"/>
        <v>-84.507042253521121</v>
      </c>
      <c r="J85" s="178">
        <v>4</v>
      </c>
      <c r="K85" s="100">
        <f t="shared" si="9"/>
        <v>67.605633802816897</v>
      </c>
      <c r="L85" s="100">
        <f t="shared" si="9"/>
        <v>-73.239436619718319</v>
      </c>
    </row>
    <row r="86" spans="1:13" ht="15.75" x14ac:dyDescent="0.25">
      <c r="A86" s="178"/>
      <c r="B86" s="33">
        <f>B79</f>
        <v>40</v>
      </c>
      <c r="C86" s="33">
        <f>C79</f>
        <v>-600</v>
      </c>
      <c r="D86" s="178"/>
      <c r="E86" s="33">
        <f>E79</f>
        <v>100</v>
      </c>
      <c r="F86" s="33">
        <f>F85</f>
        <v>-520</v>
      </c>
      <c r="G86" s="178"/>
      <c r="H86" s="100">
        <f t="shared" si="8"/>
        <v>5.6338028169014089</v>
      </c>
      <c r="I86" s="100">
        <f t="shared" si="8"/>
        <v>-84.507042253521121</v>
      </c>
      <c r="J86" s="178"/>
      <c r="K86" s="100">
        <f t="shared" si="9"/>
        <v>14.084507042253522</v>
      </c>
      <c r="L86" s="100">
        <f t="shared" si="9"/>
        <v>-73.239436619718319</v>
      </c>
    </row>
    <row r="88" spans="1:13" x14ac:dyDescent="0.25">
      <c r="A88" s="34" t="s">
        <v>149</v>
      </c>
      <c r="B88" s="1"/>
      <c r="C88" s="1"/>
      <c r="D88" s="1"/>
      <c r="E88" s="1"/>
      <c r="F88" s="1"/>
      <c r="G88" s="1"/>
      <c r="H88" s="34" t="s">
        <v>153</v>
      </c>
      <c r="I88" s="1"/>
      <c r="J88" s="1"/>
      <c r="K88" s="1"/>
      <c r="L88" s="1"/>
      <c r="M88" s="1"/>
    </row>
    <row r="89" spans="1:13" x14ac:dyDescent="0.25">
      <c r="A89" s="181" t="s">
        <v>150</v>
      </c>
      <c r="B89" s="181"/>
      <c r="C89" s="181"/>
      <c r="D89" s="181"/>
      <c r="E89" s="106" t="s">
        <v>144</v>
      </c>
      <c r="F89" s="106">
        <f>-F37</f>
        <v>290</v>
      </c>
      <c r="G89" s="1"/>
      <c r="H89" s="181" t="s">
        <v>150</v>
      </c>
      <c r="I89" s="181"/>
      <c r="J89" s="181"/>
      <c r="K89" s="181"/>
      <c r="L89" s="106" t="s">
        <v>143</v>
      </c>
      <c r="M89" s="106">
        <f>M37</f>
        <v>146.66666666666669</v>
      </c>
    </row>
    <row r="90" spans="1:13" ht="15.75" x14ac:dyDescent="0.25">
      <c r="A90" s="179" t="s">
        <v>147</v>
      </c>
      <c r="B90" s="179"/>
      <c r="C90" s="179"/>
      <c r="D90" s="180" t="s">
        <v>148</v>
      </c>
      <c r="E90" s="180"/>
      <c r="F90" s="180"/>
      <c r="G90" s="1"/>
      <c r="H90" s="179" t="s">
        <v>147</v>
      </c>
      <c r="I90" s="179"/>
      <c r="J90" s="179"/>
      <c r="K90" s="180" t="s">
        <v>148</v>
      </c>
      <c r="L90" s="180"/>
      <c r="M90" s="180"/>
    </row>
    <row r="91" spans="1:13" ht="15.75" x14ac:dyDescent="0.25">
      <c r="A91" s="109" t="s">
        <v>145</v>
      </c>
      <c r="B91" s="110" t="s">
        <v>144</v>
      </c>
      <c r="C91" s="110" t="s">
        <v>143</v>
      </c>
      <c r="D91" s="109" t="s">
        <v>145</v>
      </c>
      <c r="E91" s="110" t="s">
        <v>144</v>
      </c>
      <c r="F91" s="110" t="s">
        <v>143</v>
      </c>
      <c r="G91" s="1"/>
      <c r="H91" s="109" t="s">
        <v>145</v>
      </c>
      <c r="I91" s="110" t="s">
        <v>144</v>
      </c>
      <c r="J91" s="110" t="s">
        <v>143</v>
      </c>
      <c r="K91" s="109" t="s">
        <v>145</v>
      </c>
      <c r="L91" s="110" t="s">
        <v>144</v>
      </c>
      <c r="M91" s="110" t="s">
        <v>143</v>
      </c>
    </row>
    <row r="92" spans="1:13" ht="15.75" x14ac:dyDescent="0.25">
      <c r="A92" s="178">
        <v>1</v>
      </c>
      <c r="B92" s="100">
        <f>F89-0.5*'Input &amp; Process'!$F$24</f>
        <v>270</v>
      </c>
      <c r="C92" s="100">
        <f>Table!F79</f>
        <v>-520</v>
      </c>
      <c r="D92" s="178">
        <v>1</v>
      </c>
      <c r="E92" s="100">
        <f>B92/Table!$C$21*100</f>
        <v>38.028169014084504</v>
      </c>
      <c r="F92" s="100">
        <f>C92/Table!$C$21*100</f>
        <v>-73.239436619718319</v>
      </c>
      <c r="G92" s="1"/>
      <c r="H92" s="178">
        <v>1</v>
      </c>
      <c r="I92" s="100">
        <f>Table!E79</f>
        <v>100</v>
      </c>
      <c r="J92" s="100">
        <f>M89-0.5*'Input &amp; Process'!$G$24</f>
        <v>126.66666666666669</v>
      </c>
      <c r="K92" s="178">
        <v>1</v>
      </c>
      <c r="L92" s="100">
        <f>I92/Table!$C$21*100</f>
        <v>14.084507042253522</v>
      </c>
      <c r="M92" s="100">
        <f>J92/Table!$C$21*100</f>
        <v>17.840375586854464</v>
      </c>
    </row>
    <row r="93" spans="1:13" ht="15.75" x14ac:dyDescent="0.25">
      <c r="A93" s="178"/>
      <c r="B93" s="100">
        <f>B92</f>
        <v>270</v>
      </c>
      <c r="C93" s="100">
        <f>-C92</f>
        <v>520</v>
      </c>
      <c r="D93" s="178"/>
      <c r="E93" s="100">
        <f>B93/Table!$C$21*100</f>
        <v>38.028169014084504</v>
      </c>
      <c r="F93" s="100">
        <f>C93/Table!$C$21*100</f>
        <v>73.239436619718319</v>
      </c>
      <c r="G93" s="1"/>
      <c r="H93" s="178"/>
      <c r="I93" s="100">
        <f>I92</f>
        <v>100</v>
      </c>
      <c r="J93" s="100">
        <f>J92+'Input &amp; Process'!$G$24</f>
        <v>166.66666666666669</v>
      </c>
      <c r="K93" s="178"/>
      <c r="L93" s="100">
        <f>I93/Table!$C$21*100</f>
        <v>14.084507042253522</v>
      </c>
      <c r="M93" s="100">
        <f>J93/Table!$C$21*100</f>
        <v>23.474178403755872</v>
      </c>
    </row>
    <row r="94" spans="1:13" ht="15.75" x14ac:dyDescent="0.25">
      <c r="A94" s="178">
        <v>2</v>
      </c>
      <c r="B94" s="100">
        <f>B93</f>
        <v>270</v>
      </c>
      <c r="C94" s="100">
        <f>C93</f>
        <v>520</v>
      </c>
      <c r="D94" s="178">
        <v>2</v>
      </c>
      <c r="E94" s="100">
        <f>B94/Table!$C$21*100</f>
        <v>38.028169014084504</v>
      </c>
      <c r="F94" s="100">
        <f>C94/Table!$C$21*100</f>
        <v>73.239436619718319</v>
      </c>
      <c r="G94" s="1"/>
      <c r="H94" s="178">
        <v>2</v>
      </c>
      <c r="I94" s="100">
        <f>I93</f>
        <v>100</v>
      </c>
      <c r="J94" s="100">
        <f>J93</f>
        <v>166.66666666666669</v>
      </c>
      <c r="K94" s="178">
        <v>2</v>
      </c>
      <c r="L94" s="100">
        <f>I94/Table!$C$21*100</f>
        <v>14.084507042253522</v>
      </c>
      <c r="M94" s="100">
        <f>J94/Table!$C$21*100</f>
        <v>23.474178403755872</v>
      </c>
    </row>
    <row r="95" spans="1:13" ht="15.75" x14ac:dyDescent="0.25">
      <c r="A95" s="178"/>
      <c r="B95" s="100">
        <f>B94+'Input &amp; Process'!$F$24</f>
        <v>310</v>
      </c>
      <c r="C95" s="100">
        <f>C94</f>
        <v>520</v>
      </c>
      <c r="D95" s="178"/>
      <c r="E95" s="100">
        <f>B95/Table!$C$21*100</f>
        <v>43.661971830985912</v>
      </c>
      <c r="F95" s="100">
        <f>C95/Table!$C$21*100</f>
        <v>73.239436619718319</v>
      </c>
      <c r="G95" s="1"/>
      <c r="H95" s="178"/>
      <c r="I95" s="100">
        <f>I94+'Input &amp; Process'!$H$20-2*'Input &amp; Process'!$E$24</f>
        <v>480</v>
      </c>
      <c r="J95" s="100">
        <f>J94</f>
        <v>166.66666666666669</v>
      </c>
      <c r="K95" s="178"/>
      <c r="L95" s="100">
        <f>I95/Table!$C$21*100</f>
        <v>67.605633802816897</v>
      </c>
      <c r="M95" s="100">
        <f>J95/Table!$C$21*100</f>
        <v>23.474178403755872</v>
      </c>
    </row>
    <row r="96" spans="1:13" ht="15.75" x14ac:dyDescent="0.25">
      <c r="A96" s="178">
        <v>3</v>
      </c>
      <c r="B96" s="100">
        <f>B95</f>
        <v>310</v>
      </c>
      <c r="C96" s="100">
        <f>C95</f>
        <v>520</v>
      </c>
      <c r="D96" s="178">
        <v>3</v>
      </c>
      <c r="E96" s="100">
        <f>B96/Table!$C$21*100</f>
        <v>43.661971830985912</v>
      </c>
      <c r="F96" s="100">
        <f>C96/Table!$C$21*100</f>
        <v>73.239436619718319</v>
      </c>
      <c r="G96" s="1"/>
      <c r="H96" s="178">
        <v>3</v>
      </c>
      <c r="I96" s="100">
        <f>I95</f>
        <v>480</v>
      </c>
      <c r="J96" s="100">
        <f>J95</f>
        <v>166.66666666666669</v>
      </c>
      <c r="K96" s="178">
        <v>3</v>
      </c>
      <c r="L96" s="100">
        <f>I96/Table!$C$21*100</f>
        <v>67.605633802816897</v>
      </c>
      <c r="M96" s="100">
        <f>J96/Table!$C$21*100</f>
        <v>23.474178403755872</v>
      </c>
    </row>
    <row r="97" spans="1:13" ht="15.75" x14ac:dyDescent="0.25">
      <c r="A97" s="178"/>
      <c r="B97" s="100">
        <f>B96</f>
        <v>310</v>
      </c>
      <c r="C97" s="100">
        <f>-C96</f>
        <v>-520</v>
      </c>
      <c r="D97" s="178"/>
      <c r="E97" s="100">
        <f>B97/Table!$C$21*100</f>
        <v>43.661971830985912</v>
      </c>
      <c r="F97" s="100">
        <f>C97/Table!$C$21*100</f>
        <v>-73.239436619718319</v>
      </c>
      <c r="G97" s="1"/>
      <c r="H97" s="178"/>
      <c r="I97" s="100">
        <f>I96</f>
        <v>480</v>
      </c>
      <c r="J97" s="100">
        <f>J96-'Input &amp; Process'!$G$24</f>
        <v>126.66666666666669</v>
      </c>
      <c r="K97" s="178"/>
      <c r="L97" s="100">
        <f>I97/Table!$C$21*100</f>
        <v>67.605633802816897</v>
      </c>
      <c r="M97" s="100">
        <f>J97/Table!$C$21*100</f>
        <v>17.840375586854464</v>
      </c>
    </row>
    <row r="98" spans="1:13" ht="15.75" x14ac:dyDescent="0.25">
      <c r="A98" s="178">
        <v>4</v>
      </c>
      <c r="B98" s="100">
        <f>B97</f>
        <v>310</v>
      </c>
      <c r="C98" s="100">
        <f>C97</f>
        <v>-520</v>
      </c>
      <c r="D98" s="178">
        <v>4</v>
      </c>
      <c r="E98" s="100">
        <f>B98/Table!$C$21*100</f>
        <v>43.661971830985912</v>
      </c>
      <c r="F98" s="100">
        <f>C98/Table!$C$21*100</f>
        <v>-73.239436619718319</v>
      </c>
      <c r="G98" s="1"/>
      <c r="H98" s="178">
        <v>4</v>
      </c>
      <c r="I98" s="100">
        <f>I97</f>
        <v>480</v>
      </c>
      <c r="J98" s="100">
        <f>J97</f>
        <v>126.66666666666669</v>
      </c>
      <c r="K98" s="178">
        <v>4</v>
      </c>
      <c r="L98" s="100">
        <f>I98/Table!$C$21*100</f>
        <v>67.605633802816897</v>
      </c>
      <c r="M98" s="100">
        <f>J98/Table!$C$21*100</f>
        <v>17.840375586854464</v>
      </c>
    </row>
    <row r="99" spans="1:13" ht="15.75" x14ac:dyDescent="0.25">
      <c r="A99" s="178"/>
      <c r="B99" s="100">
        <f>B92</f>
        <v>270</v>
      </c>
      <c r="C99" s="100">
        <f>C92</f>
        <v>-520</v>
      </c>
      <c r="D99" s="178"/>
      <c r="E99" s="100">
        <f>B99/Table!$C$21*100</f>
        <v>38.028169014084504</v>
      </c>
      <c r="F99" s="100">
        <f>C99/Table!$C$21*100</f>
        <v>-73.239436619718319</v>
      </c>
      <c r="G99" s="1"/>
      <c r="H99" s="178"/>
      <c r="I99" s="100">
        <f>I92</f>
        <v>100</v>
      </c>
      <c r="J99" s="100">
        <f>J92</f>
        <v>126.66666666666669</v>
      </c>
      <c r="K99" s="178"/>
      <c r="L99" s="100">
        <f>I99/Table!$C$21*100</f>
        <v>14.084507042253522</v>
      </c>
      <c r="M99" s="100">
        <f>J99/Table!$C$21*100</f>
        <v>17.840375586854464</v>
      </c>
    </row>
    <row r="100" spans="1:1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x14ac:dyDescent="0.25">
      <c r="A101" s="34" t="s">
        <v>151</v>
      </c>
      <c r="B101" s="1"/>
      <c r="C101" s="1"/>
      <c r="D101" s="1"/>
      <c r="E101" s="1"/>
      <c r="F101" s="1"/>
      <c r="G101" s="1"/>
      <c r="H101" s="34" t="s">
        <v>154</v>
      </c>
      <c r="I101" s="1"/>
      <c r="J101" s="1"/>
      <c r="K101" s="1"/>
      <c r="L101" s="1"/>
      <c r="M101" s="1"/>
    </row>
    <row r="102" spans="1:13" x14ac:dyDescent="0.25">
      <c r="A102" s="181" t="s">
        <v>150</v>
      </c>
      <c r="B102" s="181"/>
      <c r="C102" s="181"/>
      <c r="D102" s="181"/>
      <c r="E102" s="106" t="s">
        <v>144</v>
      </c>
      <c r="F102" s="106">
        <f>-F50</f>
        <v>5000</v>
      </c>
      <c r="G102" s="1"/>
      <c r="H102" s="181" t="s">
        <v>150</v>
      </c>
      <c r="I102" s="181"/>
      <c r="J102" s="181"/>
      <c r="K102" s="181"/>
      <c r="L102" s="106" t="s">
        <v>143</v>
      </c>
      <c r="M102" s="106">
        <f>M50</f>
        <v>-186.66666666666663</v>
      </c>
    </row>
    <row r="103" spans="1:13" ht="15.75" x14ac:dyDescent="0.25">
      <c r="A103" s="179" t="s">
        <v>147</v>
      </c>
      <c r="B103" s="179"/>
      <c r="C103" s="179"/>
      <c r="D103" s="180" t="s">
        <v>148</v>
      </c>
      <c r="E103" s="180"/>
      <c r="F103" s="180"/>
      <c r="G103" s="1"/>
      <c r="H103" s="179" t="s">
        <v>147</v>
      </c>
      <c r="I103" s="179"/>
      <c r="J103" s="179"/>
      <c r="K103" s="180" t="s">
        <v>148</v>
      </c>
      <c r="L103" s="180"/>
      <c r="M103" s="180"/>
    </row>
    <row r="104" spans="1:13" ht="15.75" x14ac:dyDescent="0.25">
      <c r="A104" s="109" t="s">
        <v>145</v>
      </c>
      <c r="B104" s="110" t="s">
        <v>144</v>
      </c>
      <c r="C104" s="110" t="s">
        <v>143</v>
      </c>
      <c r="D104" s="109" t="s">
        <v>145</v>
      </c>
      <c r="E104" s="110" t="s">
        <v>144</v>
      </c>
      <c r="F104" s="110" t="s">
        <v>143</v>
      </c>
      <c r="G104" s="1"/>
      <c r="H104" s="109" t="s">
        <v>145</v>
      </c>
      <c r="I104" s="110" t="s">
        <v>144</v>
      </c>
      <c r="J104" s="110" t="s">
        <v>143</v>
      </c>
      <c r="K104" s="109" t="s">
        <v>145</v>
      </c>
      <c r="L104" s="110" t="s">
        <v>144</v>
      </c>
      <c r="M104" s="110" t="s">
        <v>143</v>
      </c>
    </row>
    <row r="105" spans="1:13" ht="15.75" x14ac:dyDescent="0.25">
      <c r="A105" s="178">
        <v>1</v>
      </c>
      <c r="B105" s="100">
        <f>F102-0.5*'Input &amp; Process'!$F$24</f>
        <v>4980</v>
      </c>
      <c r="C105" s="100">
        <f>C92</f>
        <v>-520</v>
      </c>
      <c r="D105" s="178">
        <v>1</v>
      </c>
      <c r="E105" s="100">
        <f>B105/Table!$C$21*100</f>
        <v>701.4084507042254</v>
      </c>
      <c r="F105" s="100">
        <f>C105/Table!$C$21*100</f>
        <v>-73.239436619718319</v>
      </c>
      <c r="G105" s="1"/>
      <c r="H105" s="178">
        <v>1</v>
      </c>
      <c r="I105" s="100">
        <f t="shared" ref="I105:I112" si="10">I92</f>
        <v>100</v>
      </c>
      <c r="J105" s="100">
        <f>M102-0.5*'Input &amp; Process'!$G$24</f>
        <v>-206.66666666666663</v>
      </c>
      <c r="K105" s="178">
        <v>1</v>
      </c>
      <c r="L105" s="100">
        <f>I105/Table!$C$21*100</f>
        <v>14.084507042253522</v>
      </c>
      <c r="M105" s="100">
        <f>J105/Table!$C$21*100</f>
        <v>-29.107981220657269</v>
      </c>
    </row>
    <row r="106" spans="1:13" ht="15.75" x14ac:dyDescent="0.25">
      <c r="A106" s="178"/>
      <c r="B106" s="100">
        <f>B105</f>
        <v>4980</v>
      </c>
      <c r="C106" s="100">
        <f>-C105</f>
        <v>520</v>
      </c>
      <c r="D106" s="178"/>
      <c r="E106" s="100">
        <f>B106/Table!$C$21*100</f>
        <v>701.4084507042254</v>
      </c>
      <c r="F106" s="100">
        <f>C106/Table!$C$21*100</f>
        <v>73.239436619718319</v>
      </c>
      <c r="G106" s="1"/>
      <c r="H106" s="178"/>
      <c r="I106" s="100">
        <f t="shared" si="10"/>
        <v>100</v>
      </c>
      <c r="J106" s="100">
        <f>J105+'Input &amp; Process'!$G$24</f>
        <v>-166.66666666666663</v>
      </c>
      <c r="K106" s="178"/>
      <c r="L106" s="100">
        <f>I106/Table!$C$21*100</f>
        <v>14.084507042253522</v>
      </c>
      <c r="M106" s="100">
        <f>J106/Table!$C$21*100</f>
        <v>-23.474178403755865</v>
      </c>
    </row>
    <row r="107" spans="1:13" ht="15.75" x14ac:dyDescent="0.25">
      <c r="A107" s="178">
        <v>2</v>
      </c>
      <c r="B107" s="100">
        <f>B106</f>
        <v>4980</v>
      </c>
      <c r="C107" s="100">
        <f>C106</f>
        <v>520</v>
      </c>
      <c r="D107" s="178">
        <v>2</v>
      </c>
      <c r="E107" s="100">
        <f>B107/Table!$C$21*100</f>
        <v>701.4084507042254</v>
      </c>
      <c r="F107" s="100">
        <f>C107/Table!$C$21*100</f>
        <v>73.239436619718319</v>
      </c>
      <c r="G107" s="1"/>
      <c r="H107" s="178">
        <v>2</v>
      </c>
      <c r="I107" s="100">
        <f t="shared" si="10"/>
        <v>100</v>
      </c>
      <c r="J107" s="100">
        <f>J106</f>
        <v>-166.66666666666663</v>
      </c>
      <c r="K107" s="178">
        <v>2</v>
      </c>
      <c r="L107" s="100">
        <f>I107/Table!$C$21*100</f>
        <v>14.084507042253522</v>
      </c>
      <c r="M107" s="100">
        <f>J107/Table!$C$21*100</f>
        <v>-23.474178403755865</v>
      </c>
    </row>
    <row r="108" spans="1:13" ht="15.75" x14ac:dyDescent="0.25">
      <c r="A108" s="178"/>
      <c r="B108" s="100">
        <f>B107+'Input &amp; Process'!$F$24</f>
        <v>5020</v>
      </c>
      <c r="C108" s="100">
        <f>C107</f>
        <v>520</v>
      </c>
      <c r="D108" s="178"/>
      <c r="E108" s="100">
        <f>B108/Table!$C$21*100</f>
        <v>707.04225352112678</v>
      </c>
      <c r="F108" s="100">
        <f>C108/Table!$C$21*100</f>
        <v>73.239436619718319</v>
      </c>
      <c r="G108" s="1"/>
      <c r="H108" s="178"/>
      <c r="I108" s="100">
        <f t="shared" si="10"/>
        <v>480</v>
      </c>
      <c r="J108" s="100">
        <f>J107</f>
        <v>-166.66666666666663</v>
      </c>
      <c r="K108" s="178"/>
      <c r="L108" s="100">
        <f>I108/Table!$C$21*100</f>
        <v>67.605633802816897</v>
      </c>
      <c r="M108" s="100">
        <f>J108/Table!$C$21*100</f>
        <v>-23.474178403755865</v>
      </c>
    </row>
    <row r="109" spans="1:13" ht="15.75" x14ac:dyDescent="0.25">
      <c r="A109" s="178">
        <v>3</v>
      </c>
      <c r="B109" s="100">
        <f>B108</f>
        <v>5020</v>
      </c>
      <c r="C109" s="100">
        <f>C108</f>
        <v>520</v>
      </c>
      <c r="D109" s="178">
        <v>3</v>
      </c>
      <c r="E109" s="100">
        <f>B109/Table!$C$21*100</f>
        <v>707.04225352112678</v>
      </c>
      <c r="F109" s="100">
        <f>C109/Table!$C$21*100</f>
        <v>73.239436619718319</v>
      </c>
      <c r="G109" s="1"/>
      <c r="H109" s="178">
        <v>3</v>
      </c>
      <c r="I109" s="100">
        <f t="shared" si="10"/>
        <v>480</v>
      </c>
      <c r="J109" s="100">
        <f>J108</f>
        <v>-166.66666666666663</v>
      </c>
      <c r="K109" s="178">
        <v>3</v>
      </c>
      <c r="L109" s="100">
        <f>I109/Table!$C$21*100</f>
        <v>67.605633802816897</v>
      </c>
      <c r="M109" s="100">
        <f>J109/Table!$C$21*100</f>
        <v>-23.474178403755865</v>
      </c>
    </row>
    <row r="110" spans="1:13" ht="15.75" x14ac:dyDescent="0.25">
      <c r="A110" s="178"/>
      <c r="B110" s="100">
        <f>B109</f>
        <v>5020</v>
      </c>
      <c r="C110" s="100">
        <f>-C109</f>
        <v>-520</v>
      </c>
      <c r="D110" s="178"/>
      <c r="E110" s="100">
        <f>B110/Table!$C$21*100</f>
        <v>707.04225352112678</v>
      </c>
      <c r="F110" s="100">
        <f>C110/Table!$C$21*100</f>
        <v>-73.239436619718319</v>
      </c>
      <c r="G110" s="1"/>
      <c r="H110" s="178"/>
      <c r="I110" s="100">
        <f t="shared" si="10"/>
        <v>480</v>
      </c>
      <c r="J110" s="100">
        <f>J109-'Input &amp; Process'!$G$24</f>
        <v>-206.66666666666663</v>
      </c>
      <c r="K110" s="178"/>
      <c r="L110" s="100">
        <f>I110/Table!$C$21*100</f>
        <v>67.605633802816897</v>
      </c>
      <c r="M110" s="100">
        <f>J110/Table!$C$21*100</f>
        <v>-29.107981220657269</v>
      </c>
    </row>
    <row r="111" spans="1:13" ht="15.75" x14ac:dyDescent="0.25">
      <c r="A111" s="178">
        <v>4</v>
      </c>
      <c r="B111" s="100">
        <f>B110</f>
        <v>5020</v>
      </c>
      <c r="C111" s="100">
        <f>C110</f>
        <v>-520</v>
      </c>
      <c r="D111" s="178">
        <v>4</v>
      </c>
      <c r="E111" s="100">
        <f>B111/Table!$C$21*100</f>
        <v>707.04225352112678</v>
      </c>
      <c r="F111" s="100">
        <f>C111/Table!$C$21*100</f>
        <v>-73.239436619718319</v>
      </c>
      <c r="G111" s="1"/>
      <c r="H111" s="178">
        <v>4</v>
      </c>
      <c r="I111" s="100">
        <f t="shared" si="10"/>
        <v>480</v>
      </c>
      <c r="J111" s="100">
        <f>J110</f>
        <v>-206.66666666666663</v>
      </c>
      <c r="K111" s="178">
        <v>4</v>
      </c>
      <c r="L111" s="100">
        <f>I111/Table!$C$21*100</f>
        <v>67.605633802816897</v>
      </c>
      <c r="M111" s="100">
        <f>J111/Table!$C$21*100</f>
        <v>-29.107981220657269</v>
      </c>
    </row>
    <row r="112" spans="1:13" ht="15.75" x14ac:dyDescent="0.25">
      <c r="A112" s="178"/>
      <c r="B112" s="100">
        <f>B105</f>
        <v>4980</v>
      </c>
      <c r="C112" s="100">
        <f>C105</f>
        <v>-520</v>
      </c>
      <c r="D112" s="178"/>
      <c r="E112" s="100">
        <f>B112/Table!$C$21*100</f>
        <v>701.4084507042254</v>
      </c>
      <c r="F112" s="100">
        <f>C112/Table!$C$21*100</f>
        <v>-73.239436619718319</v>
      </c>
      <c r="G112" s="1"/>
      <c r="H112" s="178"/>
      <c r="I112" s="100">
        <f t="shared" si="10"/>
        <v>100</v>
      </c>
      <c r="J112" s="100">
        <f>J105</f>
        <v>-206.66666666666663</v>
      </c>
      <c r="K112" s="178"/>
      <c r="L112" s="100">
        <f>I112/Table!$C$21*100</f>
        <v>14.084507042253522</v>
      </c>
      <c r="M112" s="100">
        <f>J112/Table!$C$21*100</f>
        <v>-29.107981220657269</v>
      </c>
    </row>
    <row r="113" spans="1:1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x14ac:dyDescent="0.25">
      <c r="A114" s="34" t="s">
        <v>152</v>
      </c>
      <c r="B114" s="1"/>
      <c r="C114" s="1"/>
      <c r="D114" s="1"/>
      <c r="E114" s="1"/>
      <c r="F114" s="1"/>
      <c r="G114" s="1"/>
      <c r="H114" s="34" t="s">
        <v>155</v>
      </c>
      <c r="I114" s="1"/>
      <c r="J114" s="1"/>
      <c r="K114" s="1"/>
      <c r="L114" s="1"/>
      <c r="M114" s="1"/>
    </row>
    <row r="115" spans="1:13" x14ac:dyDescent="0.25">
      <c r="A115" s="181" t="s">
        <v>150</v>
      </c>
      <c r="B115" s="181"/>
      <c r="C115" s="181"/>
      <c r="D115" s="181"/>
      <c r="E115" s="106" t="s">
        <v>144</v>
      </c>
      <c r="F115" s="106">
        <f>-F63</f>
        <v>5000</v>
      </c>
      <c r="G115" s="1"/>
      <c r="H115" s="181" t="s">
        <v>150</v>
      </c>
      <c r="I115" s="181"/>
      <c r="J115" s="181"/>
      <c r="K115" s="181"/>
      <c r="L115" s="106" t="s">
        <v>143</v>
      </c>
      <c r="M115" s="106">
        <f>M63</f>
        <v>-5000</v>
      </c>
    </row>
    <row r="116" spans="1:13" ht="15.75" x14ac:dyDescent="0.25">
      <c r="A116" s="179" t="s">
        <v>147</v>
      </c>
      <c r="B116" s="179"/>
      <c r="C116" s="179"/>
      <c r="D116" s="180" t="s">
        <v>148</v>
      </c>
      <c r="E116" s="180"/>
      <c r="F116" s="180"/>
      <c r="G116" s="1"/>
      <c r="H116" s="179" t="s">
        <v>147</v>
      </c>
      <c r="I116" s="179"/>
      <c r="J116" s="179"/>
      <c r="K116" s="180" t="s">
        <v>148</v>
      </c>
      <c r="L116" s="180"/>
      <c r="M116" s="180"/>
    </row>
    <row r="117" spans="1:13" ht="15.75" x14ac:dyDescent="0.25">
      <c r="A117" s="109" t="s">
        <v>145</v>
      </c>
      <c r="B117" s="110" t="s">
        <v>144</v>
      </c>
      <c r="C117" s="110" t="s">
        <v>143</v>
      </c>
      <c r="D117" s="109" t="s">
        <v>145</v>
      </c>
      <c r="E117" s="110" t="s">
        <v>144</v>
      </c>
      <c r="F117" s="110" t="s">
        <v>143</v>
      </c>
      <c r="G117" s="1"/>
      <c r="H117" s="109" t="s">
        <v>145</v>
      </c>
      <c r="I117" s="110" t="s">
        <v>144</v>
      </c>
      <c r="J117" s="110" t="s">
        <v>143</v>
      </c>
      <c r="K117" s="109" t="s">
        <v>145</v>
      </c>
      <c r="L117" s="110" t="s">
        <v>144</v>
      </c>
      <c r="M117" s="110" t="s">
        <v>143</v>
      </c>
    </row>
    <row r="118" spans="1:13" ht="15.75" x14ac:dyDescent="0.25">
      <c r="A118" s="178">
        <v>1</v>
      </c>
      <c r="B118" s="100">
        <f>F115-0.5*'Input &amp; Process'!$F$24</f>
        <v>4980</v>
      </c>
      <c r="C118" s="100">
        <f>C105</f>
        <v>-520</v>
      </c>
      <c r="D118" s="178">
        <v>1</v>
      </c>
      <c r="E118" s="100">
        <f>B118/Table!$C$21*100</f>
        <v>701.4084507042254</v>
      </c>
      <c r="F118" s="100">
        <f>C118/Table!$C$21*100</f>
        <v>-73.239436619718319</v>
      </c>
      <c r="G118" s="1"/>
      <c r="H118" s="178">
        <v>1</v>
      </c>
      <c r="I118" s="100">
        <f t="shared" ref="I118:I125" si="11">I105</f>
        <v>100</v>
      </c>
      <c r="J118" s="100">
        <f>M115-0.5*'Input &amp; Process'!$G$24</f>
        <v>-5020</v>
      </c>
      <c r="K118" s="178">
        <v>1</v>
      </c>
      <c r="L118" s="100">
        <f>I118/Table!$C$21*100</f>
        <v>14.084507042253522</v>
      </c>
      <c r="M118" s="100">
        <f>J118/Table!$C$21*100</f>
        <v>-707.04225352112678</v>
      </c>
    </row>
    <row r="119" spans="1:13" ht="15.75" x14ac:dyDescent="0.25">
      <c r="A119" s="178"/>
      <c r="B119" s="100">
        <f>B118</f>
        <v>4980</v>
      </c>
      <c r="C119" s="100">
        <f>-C118</f>
        <v>520</v>
      </c>
      <c r="D119" s="178"/>
      <c r="E119" s="100">
        <f>B119/Table!$C$21*100</f>
        <v>701.4084507042254</v>
      </c>
      <c r="F119" s="100">
        <f>C119/Table!$C$21*100</f>
        <v>73.239436619718319</v>
      </c>
      <c r="G119" s="1"/>
      <c r="H119" s="178"/>
      <c r="I119" s="100">
        <f t="shared" si="11"/>
        <v>100</v>
      </c>
      <c r="J119" s="100">
        <f>J118+'Input &amp; Process'!$G$24</f>
        <v>-4980</v>
      </c>
      <c r="K119" s="178"/>
      <c r="L119" s="100">
        <f>I119/Table!$C$21*100</f>
        <v>14.084507042253522</v>
      </c>
      <c r="M119" s="100">
        <f>J119/Table!$C$21*100</f>
        <v>-701.4084507042254</v>
      </c>
    </row>
    <row r="120" spans="1:13" ht="15.75" x14ac:dyDescent="0.25">
      <c r="A120" s="178">
        <v>2</v>
      </c>
      <c r="B120" s="100">
        <f>B119</f>
        <v>4980</v>
      </c>
      <c r="C120" s="100">
        <f>C119</f>
        <v>520</v>
      </c>
      <c r="D120" s="178">
        <v>2</v>
      </c>
      <c r="E120" s="100">
        <f>B120/Table!$C$21*100</f>
        <v>701.4084507042254</v>
      </c>
      <c r="F120" s="100">
        <f>C120/Table!$C$21*100</f>
        <v>73.239436619718319</v>
      </c>
      <c r="G120" s="1"/>
      <c r="H120" s="178">
        <v>2</v>
      </c>
      <c r="I120" s="100">
        <f t="shared" si="11"/>
        <v>100</v>
      </c>
      <c r="J120" s="100">
        <f>J119</f>
        <v>-4980</v>
      </c>
      <c r="K120" s="178">
        <v>2</v>
      </c>
      <c r="L120" s="100">
        <f>I120/Table!$C$21*100</f>
        <v>14.084507042253522</v>
      </c>
      <c r="M120" s="100">
        <f>J120/Table!$C$21*100</f>
        <v>-701.4084507042254</v>
      </c>
    </row>
    <row r="121" spans="1:13" ht="15.75" x14ac:dyDescent="0.25">
      <c r="A121" s="178"/>
      <c r="B121" s="100">
        <f>B120+'Input &amp; Process'!$F$24</f>
        <v>5020</v>
      </c>
      <c r="C121" s="100">
        <f>C120</f>
        <v>520</v>
      </c>
      <c r="D121" s="178"/>
      <c r="E121" s="100">
        <f>B121/Table!$C$21*100</f>
        <v>707.04225352112678</v>
      </c>
      <c r="F121" s="100">
        <f>C121/Table!$C$21*100</f>
        <v>73.239436619718319</v>
      </c>
      <c r="G121" s="1"/>
      <c r="H121" s="178"/>
      <c r="I121" s="100">
        <f t="shared" si="11"/>
        <v>480</v>
      </c>
      <c r="J121" s="100">
        <f>J120</f>
        <v>-4980</v>
      </c>
      <c r="K121" s="178"/>
      <c r="L121" s="100">
        <f>I121/Table!$C$21*100</f>
        <v>67.605633802816897</v>
      </c>
      <c r="M121" s="100">
        <f>J121/Table!$C$21*100</f>
        <v>-701.4084507042254</v>
      </c>
    </row>
    <row r="122" spans="1:13" ht="15.75" x14ac:dyDescent="0.25">
      <c r="A122" s="178">
        <v>3</v>
      </c>
      <c r="B122" s="100">
        <f>B121</f>
        <v>5020</v>
      </c>
      <c r="C122" s="100">
        <f>C121</f>
        <v>520</v>
      </c>
      <c r="D122" s="178">
        <v>3</v>
      </c>
      <c r="E122" s="100">
        <f>B122/Table!$C$21*100</f>
        <v>707.04225352112678</v>
      </c>
      <c r="F122" s="100">
        <f>C122/Table!$C$21*100</f>
        <v>73.239436619718319</v>
      </c>
      <c r="G122" s="1"/>
      <c r="H122" s="178">
        <v>3</v>
      </c>
      <c r="I122" s="100">
        <f t="shared" si="11"/>
        <v>480</v>
      </c>
      <c r="J122" s="100">
        <f>J121</f>
        <v>-4980</v>
      </c>
      <c r="K122" s="178">
        <v>3</v>
      </c>
      <c r="L122" s="100">
        <f>I122/Table!$C$21*100</f>
        <v>67.605633802816897</v>
      </c>
      <c r="M122" s="100">
        <f>J122/Table!$C$21*100</f>
        <v>-701.4084507042254</v>
      </c>
    </row>
    <row r="123" spans="1:13" ht="15.75" x14ac:dyDescent="0.25">
      <c r="A123" s="178"/>
      <c r="B123" s="100">
        <f>B122</f>
        <v>5020</v>
      </c>
      <c r="C123" s="100">
        <f>-C122</f>
        <v>-520</v>
      </c>
      <c r="D123" s="178"/>
      <c r="E123" s="100">
        <f>B123/Table!$C$21*100</f>
        <v>707.04225352112678</v>
      </c>
      <c r="F123" s="100">
        <f>C123/Table!$C$21*100</f>
        <v>-73.239436619718319</v>
      </c>
      <c r="G123" s="1"/>
      <c r="H123" s="178"/>
      <c r="I123" s="100">
        <f t="shared" si="11"/>
        <v>480</v>
      </c>
      <c r="J123" s="100">
        <f>J122-'Input &amp; Process'!$G$24</f>
        <v>-5020</v>
      </c>
      <c r="K123" s="178"/>
      <c r="L123" s="100">
        <f>I123/Table!$C$21*100</f>
        <v>67.605633802816897</v>
      </c>
      <c r="M123" s="100">
        <f>J123/Table!$C$21*100</f>
        <v>-707.04225352112678</v>
      </c>
    </row>
    <row r="124" spans="1:13" ht="15.75" x14ac:dyDescent="0.25">
      <c r="A124" s="178">
        <v>4</v>
      </c>
      <c r="B124" s="100">
        <f>B123</f>
        <v>5020</v>
      </c>
      <c r="C124" s="100">
        <f>C123</f>
        <v>-520</v>
      </c>
      <c r="D124" s="178">
        <v>4</v>
      </c>
      <c r="E124" s="100">
        <f>B124/Table!$C$21*100</f>
        <v>707.04225352112678</v>
      </c>
      <c r="F124" s="100">
        <f>C124/Table!$C$21*100</f>
        <v>-73.239436619718319</v>
      </c>
      <c r="G124" s="1"/>
      <c r="H124" s="178">
        <v>4</v>
      </c>
      <c r="I124" s="100">
        <f t="shared" si="11"/>
        <v>480</v>
      </c>
      <c r="J124" s="100">
        <f>J123</f>
        <v>-5020</v>
      </c>
      <c r="K124" s="178">
        <v>4</v>
      </c>
      <c r="L124" s="100">
        <f>I124/Table!$C$21*100</f>
        <v>67.605633802816897</v>
      </c>
      <c r="M124" s="100">
        <f>J124/Table!$C$21*100</f>
        <v>-707.04225352112678</v>
      </c>
    </row>
    <row r="125" spans="1:13" ht="15.75" x14ac:dyDescent="0.25">
      <c r="A125" s="178"/>
      <c r="B125" s="100">
        <f>B118</f>
        <v>4980</v>
      </c>
      <c r="C125" s="100">
        <f>C118</f>
        <v>-520</v>
      </c>
      <c r="D125" s="178"/>
      <c r="E125" s="100">
        <f>B125/Table!$C$21*100</f>
        <v>701.4084507042254</v>
      </c>
      <c r="F125" s="100">
        <f>C125/Table!$C$21*100</f>
        <v>-73.239436619718319</v>
      </c>
      <c r="G125" s="1"/>
      <c r="H125" s="178"/>
      <c r="I125" s="100">
        <f t="shared" si="11"/>
        <v>100</v>
      </c>
      <c r="J125" s="100">
        <f>J118</f>
        <v>-5020</v>
      </c>
      <c r="K125" s="178"/>
      <c r="L125" s="100">
        <f>I125/Table!$C$21*100</f>
        <v>14.084507042253522</v>
      </c>
      <c r="M125" s="100">
        <f>J125/Table!$C$21*100</f>
        <v>-707.04225352112678</v>
      </c>
    </row>
  </sheetData>
  <mergeCells count="199">
    <mergeCell ref="K55:K56"/>
    <mergeCell ref="H57:H58"/>
    <mergeCell ref="K57:K58"/>
    <mergeCell ref="H59:H60"/>
    <mergeCell ref="K59:K60"/>
    <mergeCell ref="A37:D37"/>
    <mergeCell ref="A50:D50"/>
    <mergeCell ref="A51:C51"/>
    <mergeCell ref="D51:F51"/>
    <mergeCell ref="A53:A54"/>
    <mergeCell ref="D53:D54"/>
    <mergeCell ref="A40:A41"/>
    <mergeCell ref="D40:D41"/>
    <mergeCell ref="A42:A43"/>
    <mergeCell ref="D42:D43"/>
    <mergeCell ref="D38:F38"/>
    <mergeCell ref="A38:C38"/>
    <mergeCell ref="A55:A56"/>
    <mergeCell ref="D55:D56"/>
    <mergeCell ref="A57:A58"/>
    <mergeCell ref="D57:D58"/>
    <mergeCell ref="A44:A45"/>
    <mergeCell ref="D44:D45"/>
    <mergeCell ref="A46:A47"/>
    <mergeCell ref="K46:K47"/>
    <mergeCell ref="H50:K50"/>
    <mergeCell ref="H51:J51"/>
    <mergeCell ref="K51:M51"/>
    <mergeCell ref="H53:H54"/>
    <mergeCell ref="K53:K54"/>
    <mergeCell ref="H37:K37"/>
    <mergeCell ref="H38:J38"/>
    <mergeCell ref="K38:M38"/>
    <mergeCell ref="K40:K41"/>
    <mergeCell ref="K42:K43"/>
    <mergeCell ref="H44:H45"/>
    <mergeCell ref="K44:K45"/>
    <mergeCell ref="H40:H41"/>
    <mergeCell ref="H42:H43"/>
    <mergeCell ref="K68:K69"/>
    <mergeCell ref="H70:H71"/>
    <mergeCell ref="K70:K71"/>
    <mergeCell ref="A70:A71"/>
    <mergeCell ref="D70:D71"/>
    <mergeCell ref="A72:A73"/>
    <mergeCell ref="D72:D73"/>
    <mergeCell ref="A68:A69"/>
    <mergeCell ref="D68:D69"/>
    <mergeCell ref="A1:F1"/>
    <mergeCell ref="G1:L1"/>
    <mergeCell ref="A3:A4"/>
    <mergeCell ref="D3:D4"/>
    <mergeCell ref="G3:G4"/>
    <mergeCell ref="J3:J4"/>
    <mergeCell ref="A25:F25"/>
    <mergeCell ref="G25:L25"/>
    <mergeCell ref="H72:H73"/>
    <mergeCell ref="K72:K73"/>
    <mergeCell ref="H63:K63"/>
    <mergeCell ref="H64:J64"/>
    <mergeCell ref="K64:M64"/>
    <mergeCell ref="H66:H67"/>
    <mergeCell ref="K66:K67"/>
    <mergeCell ref="H68:H69"/>
    <mergeCell ref="G27:G28"/>
    <mergeCell ref="J27:J28"/>
    <mergeCell ref="G29:G30"/>
    <mergeCell ref="J29:J30"/>
    <mergeCell ref="G31:G32"/>
    <mergeCell ref="J31:J32"/>
    <mergeCell ref="A31:A32"/>
    <mergeCell ref="A29:A30"/>
    <mergeCell ref="G9:G10"/>
    <mergeCell ref="J9:J10"/>
    <mergeCell ref="A21:B21"/>
    <mergeCell ref="A33:A34"/>
    <mergeCell ref="D33:D34"/>
    <mergeCell ref="G33:G34"/>
    <mergeCell ref="J33:J34"/>
    <mergeCell ref="A5:A6"/>
    <mergeCell ref="D5:D6"/>
    <mergeCell ref="G5:G6"/>
    <mergeCell ref="J5:J6"/>
    <mergeCell ref="A7:A8"/>
    <mergeCell ref="D7:D8"/>
    <mergeCell ref="G7:G8"/>
    <mergeCell ref="J7:J8"/>
    <mergeCell ref="A27:A28"/>
    <mergeCell ref="D27:D28"/>
    <mergeCell ref="D29:D30"/>
    <mergeCell ref="D31:D32"/>
    <mergeCell ref="A9:A10"/>
    <mergeCell ref="D9:D10"/>
    <mergeCell ref="D14:D15"/>
    <mergeCell ref="D16:D17"/>
    <mergeCell ref="D18:D19"/>
    <mergeCell ref="J12:J13"/>
    <mergeCell ref="J14:J15"/>
    <mergeCell ref="J16:J17"/>
    <mergeCell ref="J18:J19"/>
    <mergeCell ref="A76:B76"/>
    <mergeCell ref="C76:F76"/>
    <mergeCell ref="C24:F24"/>
    <mergeCell ref="A24:B24"/>
    <mergeCell ref="D12:D13"/>
    <mergeCell ref="H46:H47"/>
    <mergeCell ref="A59:A60"/>
    <mergeCell ref="D59:D60"/>
    <mergeCell ref="A63:D63"/>
    <mergeCell ref="A64:C64"/>
    <mergeCell ref="D64:F64"/>
    <mergeCell ref="A66:A67"/>
    <mergeCell ref="D66:D67"/>
    <mergeCell ref="H55:H56"/>
    <mergeCell ref="D46:D47"/>
    <mergeCell ref="A77:F77"/>
    <mergeCell ref="G77:L77"/>
    <mergeCell ref="A79:A80"/>
    <mergeCell ref="D79:D80"/>
    <mergeCell ref="G79:G80"/>
    <mergeCell ref="J79:J80"/>
    <mergeCell ref="A81:A82"/>
    <mergeCell ref="D81:D82"/>
    <mergeCell ref="G81:G82"/>
    <mergeCell ref="J81:J82"/>
    <mergeCell ref="A83:A84"/>
    <mergeCell ref="D83:D84"/>
    <mergeCell ref="G83:G84"/>
    <mergeCell ref="J83:J84"/>
    <mergeCell ref="A85:A86"/>
    <mergeCell ref="D85:D86"/>
    <mergeCell ref="G85:G86"/>
    <mergeCell ref="J85:J86"/>
    <mergeCell ref="A89:D89"/>
    <mergeCell ref="H89:K89"/>
    <mergeCell ref="A90:C90"/>
    <mergeCell ref="D90:F90"/>
    <mergeCell ref="H90:J90"/>
    <mergeCell ref="K90:M90"/>
    <mergeCell ref="A92:A93"/>
    <mergeCell ref="D92:D93"/>
    <mergeCell ref="H92:H93"/>
    <mergeCell ref="K92:K93"/>
    <mergeCell ref="A94:A95"/>
    <mergeCell ref="D94:D95"/>
    <mergeCell ref="H94:H95"/>
    <mergeCell ref="K94:K95"/>
    <mergeCell ref="A96:A97"/>
    <mergeCell ref="D96:D97"/>
    <mergeCell ref="H96:H97"/>
    <mergeCell ref="K96:K97"/>
    <mergeCell ref="A98:A99"/>
    <mergeCell ref="D98:D99"/>
    <mergeCell ref="H98:H99"/>
    <mergeCell ref="K98:K99"/>
    <mergeCell ref="A102:D102"/>
    <mergeCell ref="H102:K102"/>
    <mergeCell ref="A103:C103"/>
    <mergeCell ref="D103:F103"/>
    <mergeCell ref="H103:J103"/>
    <mergeCell ref="K103:M103"/>
    <mergeCell ref="A105:A106"/>
    <mergeCell ref="D105:D106"/>
    <mergeCell ref="H105:H106"/>
    <mergeCell ref="K105:K106"/>
    <mergeCell ref="A107:A108"/>
    <mergeCell ref="D107:D108"/>
    <mergeCell ref="H107:H108"/>
    <mergeCell ref="K107:K108"/>
    <mergeCell ref="A109:A110"/>
    <mergeCell ref="D109:D110"/>
    <mergeCell ref="H109:H110"/>
    <mergeCell ref="K109:K110"/>
    <mergeCell ref="A111:A112"/>
    <mergeCell ref="D111:D112"/>
    <mergeCell ref="H111:H112"/>
    <mergeCell ref="K111:K112"/>
    <mergeCell ref="A115:D115"/>
    <mergeCell ref="H115:K115"/>
    <mergeCell ref="A122:A123"/>
    <mergeCell ref="D122:D123"/>
    <mergeCell ref="H122:H123"/>
    <mergeCell ref="K122:K123"/>
    <mergeCell ref="A124:A125"/>
    <mergeCell ref="D124:D125"/>
    <mergeCell ref="H124:H125"/>
    <mergeCell ref="K124:K125"/>
    <mergeCell ref="A116:C116"/>
    <mergeCell ref="D116:F116"/>
    <mergeCell ref="H116:J116"/>
    <mergeCell ref="K116:M116"/>
    <mergeCell ref="A118:A119"/>
    <mergeCell ref="D118:D119"/>
    <mergeCell ref="H118:H119"/>
    <mergeCell ref="K118:K119"/>
    <mergeCell ref="A120:A121"/>
    <mergeCell ref="D120:D121"/>
    <mergeCell ref="H120:H121"/>
    <mergeCell ref="K120:K121"/>
  </mergeCells>
  <pageMargins left="0.7" right="0.7" top="0.75" bottom="0.75" header="0.3" footer="0.3"/>
  <ignoredErrors>
    <ignoredError sqref="A1:XFD1 A5:D5 A3 C3:D3 F3:XFD3 K2:XFD2 A42:XFD42 A40 K40:XFD40 A44:XFD44 A43 J43:XFD43 D40:H40 A38:XFD39 A37:E37 G37:XFD37 A36:XFD36 A4:D4 F4:XFD4 A11:C11 A6:D6 F6:XFD6 F5:XFD5 A7:D10 F7:XFD10 A13:C13 G11:I13 A2:C2 E2:I2 M11:XFD13 E15 B29:F29 A41:B41 K41:XFD41 A46:XFD52 A45:I45 K45:XFD45 A55:XFD55 A53 K53:XFD53 A54:I54 K54:XFD54 A59:XFD65 A58:I58 K58:XFD58 A68:XFD68 A66 K66:XFD66 A67:I67 K67:XFD67 A72:XFD75 A71:I71 K71:XFD71 B31:F32 C30:D30 F30 C43:H43 C53:I53 A57:XFD57 A56 C56:XFD56 C66:I66 A70:XFD70 A69 C69:XFD69 A126:XFD1048576 D41:I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C07C-6978-4945-A428-B9E1531ACA30}">
  <sheetPr>
    <tabColor theme="9" tint="-0.249977111117893"/>
  </sheetPr>
  <dimension ref="A1:N299"/>
  <sheetViews>
    <sheetView showGridLines="0" zoomScale="80" zoomScaleNormal="80" workbookViewId="0">
      <selection sqref="A1:I1"/>
    </sheetView>
  </sheetViews>
  <sheetFormatPr defaultRowHeight="18.75" customHeight="1" x14ac:dyDescent="0.25"/>
  <cols>
    <col min="1" max="1" width="4.42578125" style="115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91" t="s">
        <v>177</v>
      </c>
      <c r="B1" s="191"/>
      <c r="C1" s="191"/>
      <c r="D1" s="191"/>
      <c r="E1" s="191"/>
      <c r="F1" s="191"/>
      <c r="G1" s="191"/>
      <c r="H1" s="191"/>
      <c r="I1" s="191"/>
      <c r="J1" s="112"/>
      <c r="K1" s="112"/>
      <c r="L1" s="112"/>
      <c r="M1" s="112"/>
      <c r="N1" s="112"/>
    </row>
    <row r="2" spans="1:14" ht="18.75" customHeight="1" x14ac:dyDescent="0.25">
      <c r="A2" s="113"/>
      <c r="D2" s="113"/>
      <c r="E2" s="113"/>
      <c r="F2" s="113"/>
      <c r="G2" s="113"/>
      <c r="H2" s="113"/>
      <c r="I2" s="113"/>
      <c r="J2" s="112"/>
      <c r="K2" s="112"/>
      <c r="L2" s="112"/>
      <c r="M2" s="112"/>
      <c r="N2" s="112"/>
    </row>
    <row r="3" spans="1:14" ht="56.25" customHeight="1" x14ac:dyDescent="0.25">
      <c r="A3" s="192"/>
      <c r="B3" s="192"/>
      <c r="C3" s="192"/>
      <c r="D3" s="114" t="s">
        <v>178</v>
      </c>
      <c r="F3" s="193" t="s">
        <v>185</v>
      </c>
      <c r="G3" s="194"/>
      <c r="H3" s="194"/>
      <c r="I3" s="195"/>
      <c r="J3" s="112"/>
      <c r="K3" s="112"/>
      <c r="L3" s="112"/>
      <c r="M3" s="112"/>
      <c r="N3" s="112"/>
    </row>
    <row r="4" spans="1:14" ht="18.75" customHeight="1" x14ac:dyDescent="0.25">
      <c r="A4" s="192"/>
      <c r="B4" s="192"/>
      <c r="C4" s="192"/>
      <c r="D4" s="114" t="s">
        <v>179</v>
      </c>
      <c r="F4" s="196" t="s">
        <v>180</v>
      </c>
      <c r="G4" s="197"/>
      <c r="H4" s="197"/>
      <c r="I4" s="198"/>
      <c r="J4" s="112"/>
      <c r="K4" s="112"/>
      <c r="L4" s="112"/>
      <c r="M4" s="112"/>
      <c r="N4" s="112"/>
    </row>
    <row r="5" spans="1:14" ht="18.75" customHeight="1" x14ac:dyDescent="0.25">
      <c r="A5" s="192"/>
      <c r="B5" s="192"/>
      <c r="C5" s="192"/>
      <c r="D5" s="114" t="s">
        <v>181</v>
      </c>
      <c r="F5" s="199" t="s">
        <v>182</v>
      </c>
      <c r="G5" s="197"/>
      <c r="H5" s="197"/>
      <c r="I5" s="198"/>
      <c r="J5" s="112"/>
      <c r="K5" s="112"/>
      <c r="L5" s="112"/>
      <c r="M5" s="112"/>
      <c r="N5" s="112"/>
    </row>
    <row r="6" spans="1:14" ht="18.75" customHeight="1" x14ac:dyDescent="0.25">
      <c r="A6" s="192"/>
      <c r="B6" s="192"/>
      <c r="C6" s="192"/>
      <c r="D6" s="114" t="s">
        <v>183</v>
      </c>
      <c r="F6" s="200" t="s">
        <v>184</v>
      </c>
      <c r="G6" s="197"/>
      <c r="H6" s="197"/>
      <c r="I6" s="198"/>
      <c r="J6" s="112"/>
      <c r="K6" s="112"/>
      <c r="L6" s="112"/>
      <c r="M6" s="112"/>
      <c r="N6" s="112"/>
    </row>
    <row r="8" spans="1:14" ht="18.75" customHeight="1" x14ac:dyDescent="0.25">
      <c r="A8" s="117" t="s">
        <v>5</v>
      </c>
      <c r="B8" s="72" t="s">
        <v>6</v>
      </c>
      <c r="C8" s="73"/>
      <c r="D8" s="73"/>
      <c r="E8" s="73"/>
      <c r="F8" s="73"/>
      <c r="G8" s="74"/>
      <c r="H8" s="73"/>
      <c r="I8" s="116"/>
    </row>
    <row r="9" spans="1:14" ht="18.75" customHeight="1" x14ac:dyDescent="0.25">
      <c r="A9" s="118" t="s">
        <v>7</v>
      </c>
      <c r="B9" s="35" t="s">
        <v>8</v>
      </c>
      <c r="C9" s="36"/>
      <c r="D9" s="36"/>
      <c r="E9" s="36"/>
      <c r="F9" s="36"/>
      <c r="G9" s="37"/>
      <c r="H9" s="36"/>
      <c r="I9" s="36"/>
    </row>
    <row r="10" spans="1:14" ht="18.75" customHeight="1" x14ac:dyDescent="0.25">
      <c r="A10" s="43"/>
      <c r="B10" s="39"/>
      <c r="C10" s="22"/>
      <c r="D10" s="22"/>
      <c r="E10" s="22"/>
      <c r="F10" s="22"/>
      <c r="G10" s="40"/>
      <c r="H10" s="22"/>
      <c r="I10" s="22"/>
    </row>
    <row r="11" spans="1:14" ht="18.75" customHeight="1" x14ac:dyDescent="0.25">
      <c r="A11" s="43"/>
      <c r="B11" s="39"/>
      <c r="C11" s="22"/>
      <c r="D11" s="22"/>
      <c r="E11" s="22"/>
      <c r="F11" s="22"/>
      <c r="G11" s="40"/>
      <c r="H11" s="22"/>
      <c r="I11" s="22"/>
    </row>
    <row r="12" spans="1:14" ht="18.75" customHeight="1" x14ac:dyDescent="0.25">
      <c r="A12" s="43"/>
      <c r="B12" s="39"/>
      <c r="C12" s="22"/>
      <c r="D12" s="22"/>
      <c r="E12" s="22"/>
      <c r="F12" s="22"/>
      <c r="G12" s="40"/>
      <c r="H12" s="22"/>
      <c r="I12" s="22"/>
    </row>
    <row r="13" spans="1:14" ht="18.75" customHeight="1" x14ac:dyDescent="0.25">
      <c r="A13" s="43"/>
      <c r="B13" s="39"/>
      <c r="C13" s="22"/>
      <c r="D13" s="22"/>
      <c r="E13" s="22"/>
      <c r="F13" s="22"/>
      <c r="G13" s="40"/>
      <c r="H13" s="22"/>
      <c r="I13" s="22"/>
    </row>
    <row r="14" spans="1:14" ht="18.75" customHeight="1" x14ac:dyDescent="0.25">
      <c r="A14" s="43"/>
      <c r="B14" s="39"/>
      <c r="C14" s="22"/>
      <c r="D14" s="22"/>
      <c r="E14" s="22"/>
      <c r="F14" s="22"/>
      <c r="G14" s="40"/>
      <c r="H14" s="22"/>
      <c r="I14" s="22"/>
    </row>
    <row r="15" spans="1:14" ht="18.75" customHeight="1" x14ac:dyDescent="0.25">
      <c r="A15" s="43"/>
      <c r="B15" s="39"/>
      <c r="C15" s="22"/>
      <c r="D15" s="22"/>
      <c r="E15" s="22"/>
      <c r="F15" s="22"/>
      <c r="G15" s="40"/>
      <c r="H15" s="22"/>
      <c r="I15" s="22"/>
    </row>
    <row r="16" spans="1:14" ht="18.75" customHeight="1" x14ac:dyDescent="0.25">
      <c r="A16" s="43"/>
      <c r="B16" s="39"/>
      <c r="C16" s="22"/>
      <c r="D16" s="22"/>
      <c r="E16" s="22"/>
      <c r="F16" s="22"/>
      <c r="G16" s="40"/>
      <c r="H16" s="22"/>
      <c r="I16" s="22"/>
    </row>
    <row r="17" spans="1:9" ht="18.75" customHeight="1" x14ac:dyDescent="0.25">
      <c r="A17" s="43"/>
      <c r="B17" s="39"/>
      <c r="C17" s="22"/>
      <c r="D17" s="22"/>
      <c r="E17" s="22"/>
      <c r="F17" s="22"/>
      <c r="G17" s="40"/>
      <c r="H17" s="22"/>
      <c r="I17" s="22"/>
    </row>
    <row r="18" spans="1:9" ht="18.75" customHeight="1" x14ac:dyDescent="0.25">
      <c r="A18" s="43"/>
      <c r="B18" s="39"/>
      <c r="C18" s="22"/>
      <c r="D18" s="22"/>
      <c r="E18" s="22"/>
      <c r="F18" s="22"/>
      <c r="G18" s="40"/>
      <c r="H18" s="22"/>
      <c r="I18" s="22"/>
    </row>
    <row r="19" spans="1:9" ht="18.75" customHeight="1" x14ac:dyDescent="0.25">
      <c r="A19" s="43"/>
      <c r="B19" s="39"/>
      <c r="C19" s="22"/>
      <c r="D19" s="22"/>
      <c r="E19" s="22"/>
      <c r="F19" s="22"/>
      <c r="G19" s="40"/>
      <c r="H19" s="22"/>
      <c r="I19" s="22"/>
    </row>
    <row r="20" spans="1:9" ht="18.75" customHeight="1" x14ac:dyDescent="0.25">
      <c r="A20" s="43"/>
      <c r="B20" s="39"/>
      <c r="C20" s="22"/>
      <c r="D20" s="22"/>
      <c r="E20" s="22"/>
      <c r="F20" s="22"/>
      <c r="G20" s="40"/>
      <c r="H20" s="22"/>
      <c r="I20" s="22"/>
    </row>
    <row r="21" spans="1:9" ht="18.75" customHeight="1" x14ac:dyDescent="0.25">
      <c r="A21" s="43"/>
      <c r="B21" s="39"/>
      <c r="C21" s="22"/>
      <c r="D21" s="22"/>
      <c r="E21" s="22"/>
      <c r="F21" s="22"/>
      <c r="G21" s="40"/>
      <c r="H21" s="22"/>
      <c r="I21" s="22"/>
    </row>
    <row r="22" spans="1:9" ht="18.75" customHeight="1" x14ac:dyDescent="0.25">
      <c r="A22" s="43"/>
      <c r="B22" s="39"/>
      <c r="C22" s="22"/>
      <c r="D22" s="22"/>
      <c r="E22" s="22"/>
      <c r="F22" s="22"/>
      <c r="G22" s="40"/>
      <c r="H22" s="22"/>
      <c r="I22" s="22"/>
    </row>
    <row r="23" spans="1:9" ht="18.75" customHeight="1" x14ac:dyDescent="0.25">
      <c r="A23" s="43"/>
      <c r="B23" s="39"/>
      <c r="C23" s="22"/>
      <c r="D23" s="22"/>
      <c r="E23" s="22"/>
      <c r="F23" s="22"/>
      <c r="G23" s="40"/>
      <c r="H23" s="22"/>
      <c r="I23" s="22"/>
    </row>
    <row r="24" spans="1:9" ht="18.75" customHeight="1" x14ac:dyDescent="0.25">
      <c r="A24" s="43"/>
      <c r="B24" s="39" t="s">
        <v>9</v>
      </c>
      <c r="C24" s="22"/>
      <c r="D24" s="22"/>
      <c r="E24" s="22"/>
      <c r="F24" s="22"/>
      <c r="G24" s="40" t="s">
        <v>11</v>
      </c>
      <c r="H24" s="119">
        <f>'Input &amp; Process'!H19</f>
        <v>1200</v>
      </c>
      <c r="I24" s="39" t="s">
        <v>14</v>
      </c>
    </row>
    <row r="25" spans="1:9" ht="18.75" customHeight="1" x14ac:dyDescent="0.25">
      <c r="A25" s="43"/>
      <c r="B25" s="39" t="s">
        <v>10</v>
      </c>
      <c r="C25" s="22"/>
      <c r="D25" s="22"/>
      <c r="E25" s="22"/>
      <c r="F25" s="22"/>
      <c r="G25" s="40" t="s">
        <v>12</v>
      </c>
      <c r="H25" s="119">
        <f>'Input &amp; Process'!H20</f>
        <v>500</v>
      </c>
      <c r="I25" s="39" t="s">
        <v>14</v>
      </c>
    </row>
    <row r="26" spans="1:9" ht="18.75" customHeight="1" x14ac:dyDescent="0.25">
      <c r="A26" s="43"/>
      <c r="B26" s="39"/>
      <c r="C26" s="22"/>
      <c r="D26" s="22"/>
      <c r="E26" s="22"/>
      <c r="F26" s="22"/>
      <c r="G26" s="40"/>
      <c r="H26" s="22"/>
      <c r="I26" s="22"/>
    </row>
    <row r="27" spans="1:9" ht="18.75" customHeight="1" x14ac:dyDescent="0.25">
      <c r="A27" s="43"/>
      <c r="B27" s="39"/>
      <c r="C27" s="22"/>
      <c r="D27" s="43" t="s">
        <v>17</v>
      </c>
      <c r="E27" s="43" t="s">
        <v>18</v>
      </c>
      <c r="F27" s="43" t="s">
        <v>19</v>
      </c>
      <c r="G27" s="43" t="s">
        <v>20</v>
      </c>
      <c r="H27" s="43" t="s">
        <v>21</v>
      </c>
      <c r="I27" s="22"/>
    </row>
    <row r="28" spans="1:9" ht="18.75" customHeight="1" x14ac:dyDescent="0.25">
      <c r="A28" s="43"/>
      <c r="B28" s="39"/>
      <c r="C28" s="44" t="s">
        <v>15</v>
      </c>
      <c r="D28" s="119">
        <f>'Input &amp; Process'!D23</f>
        <v>20</v>
      </c>
      <c r="E28" s="119">
        <f>'Input &amp; Process'!E23</f>
        <v>20</v>
      </c>
      <c r="F28" s="119">
        <f>'Input &amp; Process'!F23</f>
        <v>20</v>
      </c>
      <c r="G28" s="119">
        <f>'Input &amp; Process'!G23</f>
        <v>20</v>
      </c>
      <c r="H28" s="119">
        <f>'Input &amp; Process'!H23</f>
        <v>20</v>
      </c>
      <c r="I28" s="39" t="s">
        <v>14</v>
      </c>
    </row>
    <row r="29" spans="1:9" ht="18.75" customHeight="1" x14ac:dyDescent="0.25">
      <c r="A29" s="43"/>
      <c r="B29" s="39"/>
      <c r="C29" s="44" t="s">
        <v>16</v>
      </c>
      <c r="D29" s="119">
        <f>'Input &amp; Process'!D24</f>
        <v>120</v>
      </c>
      <c r="E29" s="119">
        <f>'Input &amp; Process'!E24</f>
        <v>60</v>
      </c>
      <c r="F29" s="119">
        <f>'Input &amp; Process'!F24</f>
        <v>40</v>
      </c>
      <c r="G29" s="119">
        <f>'Input &amp; Process'!G24</f>
        <v>40</v>
      </c>
      <c r="H29" s="119">
        <f>'Input &amp; Process'!H24</f>
        <v>80</v>
      </c>
      <c r="I29" s="39" t="s">
        <v>14</v>
      </c>
    </row>
    <row r="30" spans="1:9" ht="18.75" customHeight="1" x14ac:dyDescent="0.25">
      <c r="A30" s="43"/>
      <c r="B30" s="39"/>
      <c r="C30" s="22"/>
      <c r="D30" s="22"/>
      <c r="E30" s="22"/>
      <c r="F30" s="22"/>
      <c r="G30" s="40"/>
      <c r="H30" s="22"/>
      <c r="I30" s="22"/>
    </row>
    <row r="31" spans="1:9" ht="18.75" customHeight="1" x14ac:dyDescent="0.25">
      <c r="A31" s="43"/>
      <c r="B31" s="39" t="s">
        <v>77</v>
      </c>
      <c r="C31" s="22"/>
      <c r="D31" s="22"/>
      <c r="E31" s="22"/>
      <c r="F31" s="22"/>
      <c r="G31" s="40" t="s">
        <v>62</v>
      </c>
      <c r="H31" s="119">
        <f>'Input &amp; Process'!H26</f>
        <v>1</v>
      </c>
      <c r="I31" s="22"/>
    </row>
    <row r="32" spans="1:9" ht="18.75" customHeight="1" x14ac:dyDescent="0.25">
      <c r="A32" s="43"/>
      <c r="B32" s="39" t="s">
        <v>78</v>
      </c>
      <c r="C32" s="22"/>
      <c r="D32" s="22"/>
      <c r="E32" s="22"/>
      <c r="F32" s="22"/>
      <c r="G32" s="40" t="s">
        <v>62</v>
      </c>
      <c r="H32" s="119">
        <f>'Input &amp; Process'!H27</f>
        <v>2</v>
      </c>
      <c r="I32" s="22"/>
    </row>
    <row r="33" spans="1:9" ht="18.75" customHeight="1" x14ac:dyDescent="0.25">
      <c r="A33" s="43"/>
      <c r="B33" s="39" t="s">
        <v>28</v>
      </c>
      <c r="C33" s="22"/>
      <c r="D33" s="22"/>
      <c r="E33" s="22"/>
      <c r="F33" s="22"/>
      <c r="G33" s="40" t="s">
        <v>30</v>
      </c>
      <c r="H33" s="120">
        <f>'Input &amp; Process'!H28</f>
        <v>1</v>
      </c>
      <c r="I33" s="39" t="s">
        <v>14</v>
      </c>
    </row>
    <row r="34" spans="1:9" ht="18.75" customHeight="1" x14ac:dyDescent="0.25">
      <c r="A34" s="43"/>
      <c r="B34" s="39" t="s">
        <v>71</v>
      </c>
      <c r="C34" s="22"/>
      <c r="D34" s="22"/>
      <c r="E34" s="22"/>
      <c r="F34" s="22"/>
      <c r="G34" s="40" t="s">
        <v>72</v>
      </c>
      <c r="H34" s="120">
        <f>'Input &amp; Process'!H29</f>
        <v>7.5</v>
      </c>
      <c r="I34" s="39"/>
    </row>
    <row r="35" spans="1:9" ht="18.75" customHeight="1" x14ac:dyDescent="0.25">
      <c r="A35" s="43"/>
      <c r="B35" s="39" t="s">
        <v>73</v>
      </c>
      <c r="C35" s="22"/>
      <c r="D35" s="22"/>
      <c r="E35" s="22"/>
      <c r="F35" s="22"/>
      <c r="G35" s="40" t="s">
        <v>72</v>
      </c>
      <c r="H35" s="120">
        <f>'Input &amp; Process'!H30</f>
        <v>11</v>
      </c>
      <c r="I35" s="39"/>
    </row>
    <row r="36" spans="1:9" ht="18.75" customHeight="1" x14ac:dyDescent="0.25">
      <c r="A36" s="118" t="s">
        <v>23</v>
      </c>
      <c r="B36" s="35" t="s">
        <v>22</v>
      </c>
      <c r="C36" s="36"/>
      <c r="D36" s="36"/>
      <c r="E36" s="36"/>
      <c r="F36" s="36"/>
      <c r="G36" s="37"/>
      <c r="H36" s="36"/>
      <c r="I36" s="36"/>
    </row>
    <row r="37" spans="1:9" ht="18.75" customHeight="1" x14ac:dyDescent="0.25">
      <c r="A37" s="43"/>
      <c r="B37" s="45"/>
      <c r="C37" s="22"/>
      <c r="D37" s="22"/>
      <c r="E37" s="22"/>
      <c r="F37" s="22"/>
      <c r="G37" s="40"/>
      <c r="H37" s="22"/>
      <c r="I37" s="22"/>
    </row>
    <row r="38" spans="1:9" ht="18.75" customHeight="1" x14ac:dyDescent="0.25">
      <c r="A38" s="43"/>
      <c r="B38" s="39"/>
      <c r="C38" s="22"/>
      <c r="D38" s="22"/>
      <c r="E38" s="22"/>
      <c r="F38" s="22"/>
      <c r="G38" s="40"/>
      <c r="H38" s="22"/>
      <c r="I38" s="22"/>
    </row>
    <row r="39" spans="1:9" ht="18.75" customHeight="1" x14ac:dyDescent="0.25">
      <c r="A39" s="43"/>
      <c r="B39" s="39"/>
      <c r="C39" s="22"/>
      <c r="D39" s="22"/>
      <c r="E39" s="22"/>
      <c r="F39" s="22"/>
      <c r="G39" s="40"/>
      <c r="H39" s="22"/>
      <c r="I39" s="22"/>
    </row>
    <row r="40" spans="1:9" ht="18.75" customHeight="1" x14ac:dyDescent="0.25">
      <c r="A40" s="43"/>
      <c r="B40" s="45"/>
      <c r="C40" s="22"/>
      <c r="D40" s="22"/>
      <c r="E40" s="22"/>
      <c r="F40" s="22"/>
      <c r="G40" s="40"/>
      <c r="H40" s="22"/>
      <c r="I40" s="22"/>
    </row>
    <row r="41" spans="1:9" ht="18.75" customHeight="1" x14ac:dyDescent="0.25">
      <c r="A41" s="43"/>
      <c r="B41" s="45"/>
      <c r="C41" s="22"/>
      <c r="D41" s="22"/>
      <c r="E41" s="22"/>
      <c r="F41" s="22"/>
      <c r="G41" s="40"/>
      <c r="H41" s="22"/>
      <c r="I41" s="22"/>
    </row>
    <row r="42" spans="1:9" ht="18.75" customHeight="1" x14ac:dyDescent="0.25">
      <c r="A42" s="43"/>
      <c r="B42" s="39"/>
      <c r="C42" s="22"/>
      <c r="D42" s="22"/>
      <c r="E42" s="22"/>
      <c r="F42" s="22"/>
      <c r="G42" s="40"/>
      <c r="H42" s="22"/>
      <c r="I42" s="22"/>
    </row>
    <row r="43" spans="1:9" ht="18.75" customHeight="1" x14ac:dyDescent="0.25">
      <c r="A43" s="43"/>
      <c r="B43" s="39"/>
      <c r="C43" s="22"/>
      <c r="D43" s="22"/>
      <c r="E43" s="22"/>
      <c r="F43" s="22"/>
      <c r="G43" s="40"/>
      <c r="H43" s="22"/>
      <c r="I43" s="22"/>
    </row>
    <row r="44" spans="1:9" ht="18.75" customHeight="1" x14ac:dyDescent="0.25">
      <c r="A44" s="43"/>
      <c r="B44" s="45"/>
      <c r="C44" s="22"/>
      <c r="D44" s="22"/>
      <c r="E44" s="22"/>
      <c r="F44" s="22"/>
      <c r="G44" s="40"/>
      <c r="H44" s="22"/>
      <c r="I44" s="22"/>
    </row>
    <row r="45" spans="1:9" ht="18.75" customHeight="1" x14ac:dyDescent="0.25">
      <c r="A45" s="43"/>
      <c r="B45" s="45"/>
      <c r="C45" s="22"/>
      <c r="D45" s="22"/>
      <c r="E45" s="22"/>
      <c r="F45" s="22"/>
      <c r="G45" s="40"/>
      <c r="H45" s="22"/>
      <c r="I45" s="22"/>
    </row>
    <row r="46" spans="1:9" ht="18.75" customHeight="1" x14ac:dyDescent="0.25">
      <c r="A46" s="43"/>
      <c r="B46" s="39"/>
      <c r="C46" s="22"/>
      <c r="D46" s="22"/>
      <c r="E46" s="22"/>
      <c r="F46" s="22"/>
      <c r="G46" s="40"/>
      <c r="H46" s="22"/>
      <c r="I46" s="22"/>
    </row>
    <row r="47" spans="1:9" ht="18.75" customHeight="1" x14ac:dyDescent="0.25">
      <c r="A47" s="43"/>
      <c r="B47" s="39"/>
      <c r="C47" s="22"/>
      <c r="D47" s="22"/>
      <c r="E47" s="22"/>
      <c r="F47" s="22"/>
      <c r="G47" s="40"/>
      <c r="H47" s="22"/>
      <c r="I47" s="22"/>
    </row>
    <row r="48" spans="1:9" ht="18.75" customHeight="1" x14ac:dyDescent="0.25">
      <c r="A48" s="43"/>
      <c r="B48" s="45"/>
      <c r="C48" s="22"/>
      <c r="D48" s="22"/>
      <c r="E48" s="22"/>
      <c r="F48" s="22"/>
      <c r="G48" s="40"/>
      <c r="H48" s="22"/>
      <c r="I48" s="22"/>
    </row>
    <row r="49" spans="1:9" ht="18.75" customHeight="1" x14ac:dyDescent="0.25">
      <c r="A49" s="43"/>
      <c r="B49" s="45"/>
      <c r="C49" s="22"/>
      <c r="D49" s="22"/>
      <c r="E49" s="22"/>
      <c r="F49" s="22"/>
      <c r="G49" s="40"/>
      <c r="H49" s="22"/>
      <c r="I49" s="22"/>
    </row>
    <row r="50" spans="1:9" ht="18.75" customHeight="1" x14ac:dyDescent="0.25">
      <c r="A50" s="43"/>
      <c r="B50" s="39"/>
      <c r="C50" s="22"/>
      <c r="D50" s="22"/>
      <c r="E50" s="22"/>
      <c r="F50" s="22"/>
      <c r="G50" s="40"/>
      <c r="H50" s="22"/>
      <c r="I50" s="22"/>
    </row>
    <row r="51" spans="1:9" ht="18.75" customHeight="1" x14ac:dyDescent="0.25">
      <c r="A51" s="43"/>
      <c r="B51" s="39"/>
      <c r="C51" s="22"/>
      <c r="D51" s="22"/>
      <c r="E51" s="22"/>
      <c r="F51" s="22"/>
      <c r="G51" s="40"/>
      <c r="H51" s="22"/>
      <c r="I51" s="22"/>
    </row>
    <row r="52" spans="1:9" ht="18.75" customHeight="1" x14ac:dyDescent="0.25">
      <c r="A52" s="43"/>
      <c r="B52" s="39"/>
      <c r="C52" s="22"/>
      <c r="D52" s="22"/>
      <c r="E52" s="22"/>
      <c r="F52" s="22"/>
      <c r="G52" s="40"/>
      <c r="H52" s="22"/>
      <c r="I52" s="22"/>
    </row>
    <row r="53" spans="1:9" ht="18.75" customHeight="1" x14ac:dyDescent="0.25">
      <c r="A53" s="43"/>
      <c r="B53" s="39"/>
      <c r="C53" s="22"/>
      <c r="D53" s="22"/>
      <c r="E53" s="22"/>
      <c r="F53" s="22"/>
      <c r="G53" s="40"/>
      <c r="H53" s="22"/>
      <c r="I53" s="22"/>
    </row>
    <row r="54" spans="1:9" ht="18.75" customHeight="1" x14ac:dyDescent="0.25">
      <c r="A54" s="43"/>
      <c r="B54" s="39"/>
      <c r="C54" s="22"/>
      <c r="D54" s="22"/>
      <c r="E54" s="22"/>
      <c r="F54" s="22"/>
      <c r="G54" s="40"/>
      <c r="H54" s="22"/>
      <c r="I54" s="22"/>
    </row>
    <row r="55" spans="1:9" ht="18.75" customHeight="1" x14ac:dyDescent="0.25">
      <c r="A55" s="43"/>
      <c r="B55" s="39"/>
      <c r="C55" s="22"/>
      <c r="D55" s="22"/>
      <c r="E55" s="22"/>
      <c r="F55" s="22"/>
      <c r="G55" s="40"/>
      <c r="H55" s="22"/>
      <c r="I55" s="22"/>
    </row>
    <row r="56" spans="1:9" ht="18.75" customHeight="1" x14ac:dyDescent="0.25">
      <c r="A56" s="43"/>
      <c r="B56" s="39"/>
      <c r="C56" s="22"/>
      <c r="D56" s="22"/>
      <c r="E56" s="22"/>
      <c r="F56" s="22"/>
      <c r="G56" s="40"/>
      <c r="H56" s="22"/>
      <c r="I56" s="22"/>
    </row>
    <row r="57" spans="1:9" ht="18.75" customHeight="1" x14ac:dyDescent="0.25">
      <c r="A57" s="43"/>
      <c r="B57" s="39"/>
      <c r="C57" s="22"/>
      <c r="D57" s="22"/>
      <c r="E57" s="22"/>
      <c r="F57" s="22"/>
      <c r="G57" s="40"/>
      <c r="H57" s="22"/>
      <c r="I57" s="22"/>
    </row>
    <row r="58" spans="1:9" ht="18.75" customHeight="1" x14ac:dyDescent="0.25">
      <c r="A58" s="43"/>
      <c r="B58" s="39"/>
      <c r="C58" s="22"/>
      <c r="D58" s="22"/>
      <c r="E58" s="22"/>
      <c r="F58" s="22"/>
      <c r="G58" s="40"/>
      <c r="H58" s="22"/>
      <c r="I58" s="22"/>
    </row>
    <row r="59" spans="1:9" ht="18.75" customHeight="1" x14ac:dyDescent="0.25">
      <c r="A59" s="43"/>
      <c r="B59" s="39"/>
      <c r="C59" s="22"/>
      <c r="D59" s="22"/>
      <c r="E59" s="22"/>
      <c r="F59" s="22"/>
      <c r="G59" s="40"/>
      <c r="H59" s="22"/>
      <c r="I59" s="22"/>
    </row>
    <row r="60" spans="1:9" ht="18.75" customHeight="1" x14ac:dyDescent="0.25">
      <c r="A60" s="43"/>
      <c r="B60" s="39"/>
      <c r="C60" s="22"/>
      <c r="D60" s="22"/>
      <c r="E60" s="22"/>
      <c r="F60" s="22"/>
      <c r="G60" s="40"/>
      <c r="H60" s="22"/>
      <c r="I60" s="22"/>
    </row>
    <row r="61" spans="1:9" ht="18.75" customHeight="1" x14ac:dyDescent="0.25">
      <c r="A61" s="43"/>
      <c r="B61" s="39"/>
      <c r="C61" s="22"/>
      <c r="D61" s="22"/>
      <c r="E61" s="22"/>
      <c r="F61" s="22"/>
      <c r="G61" s="40"/>
      <c r="H61" s="22"/>
      <c r="I61" s="22"/>
    </row>
    <row r="62" spans="1:9" ht="18.75" customHeight="1" x14ac:dyDescent="0.25">
      <c r="A62" s="43"/>
      <c r="B62" s="96"/>
      <c r="C62" s="93"/>
      <c r="D62" s="89"/>
      <c r="E62" s="171" t="s">
        <v>42</v>
      </c>
      <c r="F62" s="171"/>
      <c r="G62" s="171" t="s">
        <v>43</v>
      </c>
      <c r="H62" s="171"/>
      <c r="I62" s="22"/>
    </row>
    <row r="63" spans="1:9" ht="18.75" customHeight="1" x14ac:dyDescent="0.25">
      <c r="A63" s="43"/>
      <c r="B63" s="97"/>
      <c r="C63" s="94"/>
      <c r="D63" s="90"/>
      <c r="E63" s="7" t="s">
        <v>13</v>
      </c>
      <c r="F63" s="121">
        <f>'Input &amp; Process'!F59</f>
        <v>140</v>
      </c>
      <c r="G63" s="7" t="s">
        <v>13</v>
      </c>
      <c r="H63" s="121">
        <f>'Input &amp; Process'!H59</f>
        <v>140</v>
      </c>
      <c r="I63" s="39" t="s">
        <v>14</v>
      </c>
    </row>
    <row r="64" spans="1:9" ht="18.75" customHeight="1" x14ac:dyDescent="0.25">
      <c r="A64" s="43"/>
      <c r="B64" s="97"/>
      <c r="C64" s="94"/>
      <c r="D64" s="90"/>
      <c r="E64" s="7" t="s">
        <v>26</v>
      </c>
      <c r="F64" s="122">
        <f>'Input &amp; Process'!F60</f>
        <v>108</v>
      </c>
      <c r="G64" s="7" t="s">
        <v>26</v>
      </c>
      <c r="H64" s="122">
        <f>'Input &amp; Process'!H60</f>
        <v>68</v>
      </c>
      <c r="I64" s="39" t="s">
        <v>14</v>
      </c>
    </row>
    <row r="65" spans="1:9" ht="18.75" customHeight="1" x14ac:dyDescent="0.25">
      <c r="A65" s="43"/>
      <c r="B65" s="97"/>
      <c r="C65" s="94"/>
      <c r="D65" s="90"/>
      <c r="E65" s="7" t="s">
        <v>27</v>
      </c>
      <c r="F65" s="121">
        <f>'Input &amp; Process'!F61</f>
        <v>100</v>
      </c>
      <c r="G65" s="7" t="s">
        <v>27</v>
      </c>
      <c r="H65" s="121">
        <f>'Input &amp; Process'!H61</f>
        <v>60</v>
      </c>
      <c r="I65" s="39" t="s">
        <v>14</v>
      </c>
    </row>
    <row r="66" spans="1:9" ht="18.75" customHeight="1" x14ac:dyDescent="0.25">
      <c r="A66" s="43"/>
      <c r="B66" s="97"/>
      <c r="C66" s="94"/>
      <c r="D66" s="90"/>
      <c r="E66" s="7" t="s">
        <v>24</v>
      </c>
      <c r="F66" s="121">
        <f>'Input &amp; Process'!F62</f>
        <v>7</v>
      </c>
      <c r="G66" s="7" t="s">
        <v>24</v>
      </c>
      <c r="H66" s="121">
        <f>'Input &amp; Process'!H62</f>
        <v>7</v>
      </c>
      <c r="I66" s="39" t="s">
        <v>14</v>
      </c>
    </row>
    <row r="67" spans="1:9" ht="18.75" customHeight="1" x14ac:dyDescent="0.25">
      <c r="A67" s="43"/>
      <c r="B67" s="97"/>
      <c r="C67" s="94"/>
      <c r="D67" s="90"/>
      <c r="E67" s="171" t="s">
        <v>44</v>
      </c>
      <c r="F67" s="171"/>
      <c r="G67" s="171" t="s">
        <v>158</v>
      </c>
      <c r="H67" s="171"/>
      <c r="I67" s="43"/>
    </row>
    <row r="68" spans="1:9" ht="18.75" customHeight="1" x14ac:dyDescent="0.25">
      <c r="A68" s="43"/>
      <c r="B68" s="97"/>
      <c r="C68" s="94"/>
      <c r="D68" s="90"/>
      <c r="E68" s="7" t="s">
        <v>13</v>
      </c>
      <c r="F68" s="121">
        <f>'Input &amp; Process'!F64</f>
        <v>140</v>
      </c>
      <c r="G68" s="7" t="s">
        <v>13</v>
      </c>
      <c r="H68" s="121">
        <f>'Input &amp; Process'!H64</f>
        <v>140</v>
      </c>
      <c r="I68" s="39" t="s">
        <v>14</v>
      </c>
    </row>
    <row r="69" spans="1:9" ht="18.75" customHeight="1" x14ac:dyDescent="0.25">
      <c r="A69" s="43"/>
      <c r="B69" s="97"/>
      <c r="C69" s="94"/>
      <c r="D69" s="90"/>
      <c r="E69" s="7" t="s">
        <v>26</v>
      </c>
      <c r="F69" s="122">
        <f>'Input &amp; Process'!F65</f>
        <v>76</v>
      </c>
      <c r="G69" s="7" t="s">
        <v>25</v>
      </c>
      <c r="H69" s="121">
        <f>'Input &amp; Process'!H65</f>
        <v>100</v>
      </c>
      <c r="I69" s="39" t="s">
        <v>14</v>
      </c>
    </row>
    <row r="70" spans="1:9" ht="18.75" customHeight="1" x14ac:dyDescent="0.25">
      <c r="A70" s="43"/>
      <c r="B70" s="97"/>
      <c r="C70" s="94"/>
      <c r="D70" s="90"/>
      <c r="E70" s="7" t="s">
        <v>27</v>
      </c>
      <c r="F70" s="121">
        <f>'Input &amp; Process'!F66</f>
        <v>60</v>
      </c>
      <c r="G70" s="7"/>
      <c r="H70" s="5"/>
      <c r="I70" s="39" t="s">
        <v>14</v>
      </c>
    </row>
    <row r="71" spans="1:9" ht="18.75" customHeight="1" x14ac:dyDescent="0.25">
      <c r="A71" s="43"/>
      <c r="B71" s="98"/>
      <c r="C71" s="95"/>
      <c r="D71" s="91"/>
      <c r="E71" s="7" t="s">
        <v>24</v>
      </c>
      <c r="F71" s="121">
        <f>'Input &amp; Process'!F67</f>
        <v>7</v>
      </c>
      <c r="G71" s="7"/>
      <c r="H71" s="5"/>
      <c r="I71" s="39" t="s">
        <v>14</v>
      </c>
    </row>
    <row r="72" spans="1:9" ht="18.75" customHeight="1" x14ac:dyDescent="0.25">
      <c r="A72" s="43"/>
      <c r="B72" s="39"/>
      <c r="C72" s="39"/>
      <c r="D72" s="39"/>
      <c r="E72" s="39"/>
      <c r="F72" s="39"/>
      <c r="G72" s="39"/>
      <c r="H72" s="43"/>
      <c r="I72" s="39"/>
    </row>
    <row r="73" spans="1:9" ht="18.75" customHeight="1" x14ac:dyDescent="0.25">
      <c r="A73" s="118" t="s">
        <v>40</v>
      </c>
      <c r="B73" s="35" t="s">
        <v>31</v>
      </c>
      <c r="C73" s="36"/>
      <c r="D73" s="36"/>
      <c r="E73" s="36"/>
      <c r="F73" s="36"/>
      <c r="G73" s="37"/>
      <c r="H73" s="36"/>
      <c r="I73" s="36"/>
    </row>
    <row r="74" spans="1:9" ht="18.75" customHeight="1" x14ac:dyDescent="0.25">
      <c r="A74" s="43"/>
      <c r="B74" s="9" t="s">
        <v>32</v>
      </c>
      <c r="C74" s="22"/>
      <c r="D74" s="22"/>
      <c r="E74" s="22"/>
      <c r="F74" s="22"/>
      <c r="G74" s="40" t="s">
        <v>36</v>
      </c>
      <c r="H74" s="165">
        <f>'Input &amp; Process'!H72</f>
        <v>95000</v>
      </c>
      <c r="I74" s="167">
        <f>'Input &amp; Process'!I72</f>
        <v>0</v>
      </c>
    </row>
    <row r="75" spans="1:9" ht="18.75" customHeight="1" x14ac:dyDescent="0.25">
      <c r="A75" s="43"/>
      <c r="B75" s="9" t="s">
        <v>33</v>
      </c>
      <c r="C75" s="22"/>
      <c r="D75" s="22"/>
      <c r="E75" s="22"/>
      <c r="F75" s="22"/>
      <c r="G75" s="40" t="s">
        <v>37</v>
      </c>
      <c r="H75" s="165">
        <f>'Input &amp; Process'!H73</f>
        <v>110000</v>
      </c>
      <c r="I75" s="167">
        <f>'Input &amp; Process'!I73</f>
        <v>0</v>
      </c>
    </row>
    <row r="76" spans="1:9" ht="18.75" customHeight="1" x14ac:dyDescent="0.25">
      <c r="A76" s="43"/>
      <c r="B76" s="9" t="s">
        <v>34</v>
      </c>
      <c r="C76" s="22"/>
      <c r="D76" s="22"/>
      <c r="E76" s="22"/>
      <c r="F76" s="22"/>
      <c r="G76" s="40" t="s">
        <v>38</v>
      </c>
      <c r="H76" s="165">
        <f>'Input &amp; Process'!H74</f>
        <v>115000</v>
      </c>
      <c r="I76" s="167">
        <f>'Input &amp; Process'!I74</f>
        <v>0</v>
      </c>
    </row>
    <row r="77" spans="1:9" ht="18.75" customHeight="1" x14ac:dyDescent="0.25">
      <c r="A77" s="43"/>
      <c r="B77" s="9" t="s">
        <v>35</v>
      </c>
      <c r="C77" s="22"/>
      <c r="D77" s="22"/>
      <c r="E77" s="22"/>
      <c r="F77" s="22"/>
      <c r="G77" s="40" t="s">
        <v>39</v>
      </c>
      <c r="H77" s="165">
        <f>'Input &amp; Process'!H75</f>
        <v>140000</v>
      </c>
      <c r="I77" s="167">
        <f>'Input &amp; Process'!I75</f>
        <v>0</v>
      </c>
    </row>
    <row r="78" spans="1:9" ht="18.75" customHeight="1" x14ac:dyDescent="0.25">
      <c r="A78" s="43"/>
      <c r="B78" s="39"/>
      <c r="C78" s="22"/>
      <c r="D78" s="22"/>
      <c r="E78" s="22"/>
      <c r="F78" s="22"/>
      <c r="G78" s="40"/>
      <c r="H78" s="22"/>
      <c r="I78" s="22"/>
    </row>
    <row r="79" spans="1:9" ht="18.75" customHeight="1" x14ac:dyDescent="0.25">
      <c r="A79" s="118" t="s">
        <v>55</v>
      </c>
      <c r="B79" s="35" t="s">
        <v>41</v>
      </c>
      <c r="C79" s="36"/>
      <c r="D79" s="36"/>
      <c r="E79" s="36"/>
      <c r="F79" s="36"/>
      <c r="G79" s="37"/>
      <c r="H79" s="36"/>
      <c r="I79" s="36"/>
    </row>
    <row r="80" spans="1:9" ht="18.75" customHeight="1" x14ac:dyDescent="0.25">
      <c r="A80" s="43"/>
      <c r="B80" s="39" t="s">
        <v>45</v>
      </c>
      <c r="C80" s="22"/>
      <c r="D80" s="22"/>
      <c r="E80" s="22"/>
      <c r="F80" s="22"/>
      <c r="G80" s="165">
        <f>'Input &amp; Process'!G78</f>
        <v>7000000</v>
      </c>
      <c r="H80" s="166">
        <f>'Input &amp; Process'!H78</f>
        <v>0</v>
      </c>
      <c r="I80" s="10" t="s">
        <v>128</v>
      </c>
    </row>
    <row r="81" spans="1:9" ht="18.75" customHeight="1" x14ac:dyDescent="0.25">
      <c r="A81" s="43"/>
      <c r="B81" s="39" t="s">
        <v>49</v>
      </c>
      <c r="C81" s="22"/>
      <c r="D81" s="22"/>
      <c r="E81" s="22"/>
      <c r="F81" s="22"/>
      <c r="G81" s="165">
        <f>'Input &amp; Process'!G79</f>
        <v>7000000</v>
      </c>
      <c r="H81" s="166">
        <f>'Input &amp; Process'!H79</f>
        <v>0</v>
      </c>
      <c r="I81" s="10" t="s">
        <v>128</v>
      </c>
    </row>
    <row r="82" spans="1:9" ht="18.75" customHeight="1" x14ac:dyDescent="0.25">
      <c r="A82" s="43"/>
      <c r="B82" s="39" t="s">
        <v>50</v>
      </c>
      <c r="C82" s="22"/>
      <c r="D82" s="22"/>
      <c r="E82" s="22"/>
      <c r="F82" s="22"/>
      <c r="G82" s="165">
        <f>'Input &amp; Process'!G80</f>
        <v>35000</v>
      </c>
      <c r="H82" s="166">
        <f>'Input &amp; Process'!H80</f>
        <v>0</v>
      </c>
      <c r="I82" s="10" t="s">
        <v>51</v>
      </c>
    </row>
    <row r="83" spans="1:9" ht="18.75" customHeight="1" x14ac:dyDescent="0.25">
      <c r="A83" s="43"/>
      <c r="B83" s="39" t="s">
        <v>54</v>
      </c>
      <c r="C83" s="22"/>
      <c r="D83" s="22"/>
      <c r="E83" s="22"/>
      <c r="F83" s="22"/>
      <c r="G83" s="165">
        <f>'Input &amp; Process'!G81</f>
        <v>165000</v>
      </c>
      <c r="H83" s="166">
        <f>'Input &amp; Process'!H81</f>
        <v>0</v>
      </c>
      <c r="I83" s="10" t="s">
        <v>129</v>
      </c>
    </row>
    <row r="84" spans="1:9" ht="18.75" customHeight="1" x14ac:dyDescent="0.25">
      <c r="A84" s="43"/>
      <c r="B84" s="39" t="s">
        <v>52</v>
      </c>
      <c r="C84" s="22"/>
      <c r="D84" s="22"/>
      <c r="E84" s="22"/>
      <c r="F84" s="22"/>
      <c r="G84" s="165">
        <f>'Input &amp; Process'!G82</f>
        <v>25000</v>
      </c>
      <c r="H84" s="166">
        <f>'Input &amp; Process'!H82</f>
        <v>0</v>
      </c>
      <c r="I84" s="10" t="s">
        <v>53</v>
      </c>
    </row>
    <row r="85" spans="1:9" ht="18.75" customHeight="1" x14ac:dyDescent="0.25">
      <c r="A85" s="43"/>
      <c r="B85" s="39" t="s">
        <v>48</v>
      </c>
      <c r="C85" s="22"/>
      <c r="D85" s="22"/>
      <c r="E85" s="22"/>
      <c r="F85" s="22"/>
      <c r="G85" s="165">
        <f>'Input &amp; Process'!G83</f>
        <v>15000</v>
      </c>
      <c r="H85" s="166">
        <f>'Input &amp; Process'!H83</f>
        <v>0</v>
      </c>
      <c r="I85" s="10" t="s">
        <v>47</v>
      </c>
    </row>
    <row r="86" spans="1:9" ht="18.75" customHeight="1" x14ac:dyDescent="0.25">
      <c r="A86" s="43"/>
      <c r="B86" s="39" t="s">
        <v>46</v>
      </c>
      <c r="C86" s="22"/>
      <c r="D86" s="22"/>
      <c r="E86" s="22"/>
      <c r="F86" s="22"/>
      <c r="G86" s="165">
        <f>'Input &amp; Process'!G84</f>
        <v>25000</v>
      </c>
      <c r="H86" s="166">
        <f>'Input &amp; Process'!H84</f>
        <v>0</v>
      </c>
      <c r="I86" s="10" t="s">
        <v>47</v>
      </c>
    </row>
    <row r="87" spans="1:9" ht="18.75" customHeight="1" x14ac:dyDescent="0.25">
      <c r="A87" s="43"/>
      <c r="B87" s="39" t="s">
        <v>106</v>
      </c>
      <c r="C87" s="22"/>
      <c r="D87" s="22"/>
      <c r="E87" s="22"/>
      <c r="F87" s="22"/>
      <c r="G87" s="165">
        <f>'Input &amp; Process'!G85</f>
        <v>50000</v>
      </c>
      <c r="H87" s="166">
        <f>'Input &amp; Process'!H85</f>
        <v>0</v>
      </c>
      <c r="I87" s="10" t="s">
        <v>110</v>
      </c>
    </row>
    <row r="88" spans="1:9" ht="18.75" customHeight="1" x14ac:dyDescent="0.25">
      <c r="A88" s="43"/>
      <c r="B88" s="39" t="s">
        <v>111</v>
      </c>
      <c r="C88" s="22"/>
      <c r="D88" s="22"/>
      <c r="E88" s="22"/>
      <c r="F88" s="22"/>
      <c r="G88" s="165">
        <f>'Input &amp; Process'!G86</f>
        <v>67000</v>
      </c>
      <c r="H88" s="166">
        <f>'Input &amp; Process'!H86</f>
        <v>0</v>
      </c>
      <c r="I88" s="10" t="s">
        <v>110</v>
      </c>
    </row>
    <row r="89" spans="1:9" ht="18.75" customHeight="1" x14ac:dyDescent="0.25">
      <c r="A89" s="43"/>
      <c r="B89" s="39" t="s">
        <v>109</v>
      </c>
      <c r="C89" s="22"/>
      <c r="D89" s="22"/>
      <c r="E89" s="22"/>
      <c r="F89" s="22"/>
      <c r="G89" s="165">
        <f>'Input &amp; Process'!G87</f>
        <v>5700</v>
      </c>
      <c r="H89" s="166">
        <f>'Input &amp; Process'!H87</f>
        <v>0</v>
      </c>
      <c r="I89" s="10" t="s">
        <v>112</v>
      </c>
    </row>
    <row r="90" spans="1:9" ht="18.75" customHeight="1" x14ac:dyDescent="0.25">
      <c r="A90" s="43"/>
      <c r="B90" s="39"/>
      <c r="C90" s="22"/>
      <c r="D90" s="22"/>
      <c r="E90" s="22"/>
      <c r="F90" s="22"/>
      <c r="G90" s="21"/>
      <c r="H90" s="21"/>
      <c r="I90" s="22"/>
    </row>
    <row r="110" spans="1:9" ht="18.75" customHeight="1" x14ac:dyDescent="0.25">
      <c r="A110" s="117" t="s">
        <v>56</v>
      </c>
      <c r="B110" s="72" t="s">
        <v>122</v>
      </c>
      <c r="C110" s="73"/>
      <c r="D110" s="73"/>
      <c r="E110" s="73"/>
      <c r="F110" s="73"/>
      <c r="G110" s="74"/>
      <c r="H110" s="73"/>
      <c r="I110" s="116"/>
    </row>
    <row r="111" spans="1:9" ht="18.75" customHeight="1" x14ac:dyDescent="0.25">
      <c r="A111" s="124"/>
      <c r="B111" s="60"/>
      <c r="C111" s="61"/>
      <c r="D111" s="61"/>
      <c r="E111" s="61"/>
      <c r="F111" s="61"/>
      <c r="G111" s="62"/>
      <c r="H111" s="61"/>
      <c r="I111" s="123"/>
    </row>
    <row r="112" spans="1:9" ht="18.75" customHeight="1" x14ac:dyDescent="0.25">
      <c r="A112" s="125"/>
      <c r="B112" s="22"/>
      <c r="C112" s="22"/>
      <c r="D112" s="22"/>
      <c r="E112" s="22"/>
      <c r="F112" s="22"/>
      <c r="G112" s="22"/>
      <c r="H112" s="22"/>
      <c r="I112" s="22"/>
    </row>
    <row r="113" spans="1:9" ht="18.75" customHeight="1" x14ac:dyDescent="0.25">
      <c r="A113" s="125"/>
      <c r="B113" s="22"/>
      <c r="C113" s="22"/>
      <c r="D113" s="22"/>
      <c r="E113" s="22"/>
      <c r="F113" s="22"/>
      <c r="G113" s="22"/>
      <c r="H113" s="22"/>
      <c r="I113" s="22"/>
    </row>
    <row r="114" spans="1:9" ht="18.75" customHeight="1" x14ac:dyDescent="0.25">
      <c r="A114" s="125"/>
      <c r="B114" s="22"/>
      <c r="C114" s="22"/>
      <c r="D114" s="22"/>
      <c r="E114" s="22"/>
      <c r="F114" s="22"/>
      <c r="G114" s="22"/>
      <c r="H114" s="22"/>
      <c r="I114" s="22"/>
    </row>
    <row r="115" spans="1:9" ht="18.75" customHeight="1" x14ac:dyDescent="0.25">
      <c r="A115" s="125"/>
      <c r="B115" s="22"/>
      <c r="C115" s="22"/>
      <c r="D115" s="22"/>
      <c r="E115" s="22"/>
      <c r="F115" s="22"/>
      <c r="G115" s="22"/>
      <c r="H115" s="22"/>
      <c r="I115" s="22"/>
    </row>
    <row r="116" spans="1:9" ht="18.75" customHeight="1" x14ac:dyDescent="0.25">
      <c r="A116" s="125"/>
      <c r="B116" s="22"/>
      <c r="C116" s="22"/>
      <c r="D116" s="22"/>
      <c r="E116" s="22"/>
      <c r="F116" s="22"/>
      <c r="G116" s="22"/>
      <c r="H116" s="22"/>
      <c r="I116" s="22"/>
    </row>
    <row r="117" spans="1:9" ht="18.75" customHeight="1" x14ac:dyDescent="0.25">
      <c r="A117" s="125"/>
      <c r="B117" s="22"/>
      <c r="C117" s="22"/>
      <c r="D117" s="22"/>
      <c r="E117" s="22"/>
      <c r="F117" s="22"/>
      <c r="G117" s="22"/>
      <c r="H117" s="22"/>
      <c r="I117" s="22"/>
    </row>
    <row r="118" spans="1:9" ht="18.75" customHeight="1" x14ac:dyDescent="0.25">
      <c r="A118" s="125"/>
      <c r="B118" s="22"/>
      <c r="C118" s="22"/>
      <c r="D118" s="22"/>
      <c r="E118" s="22"/>
      <c r="F118" s="22"/>
      <c r="G118" s="22"/>
      <c r="H118" s="22"/>
      <c r="I118" s="22"/>
    </row>
    <row r="119" spans="1:9" ht="18.75" customHeight="1" x14ac:dyDescent="0.25">
      <c r="A119" s="125"/>
      <c r="B119" s="22"/>
      <c r="C119" s="22"/>
      <c r="D119" s="22"/>
      <c r="E119" s="22"/>
      <c r="F119" s="22"/>
      <c r="G119" s="22"/>
      <c r="H119" s="22"/>
      <c r="I119" s="22"/>
    </row>
    <row r="120" spans="1:9" ht="18.75" customHeight="1" x14ac:dyDescent="0.25">
      <c r="A120" s="125"/>
      <c r="B120" s="22"/>
      <c r="C120" s="22"/>
      <c r="D120" s="22"/>
      <c r="E120" s="22"/>
      <c r="F120" s="22"/>
      <c r="G120" s="22"/>
      <c r="H120" s="22"/>
      <c r="I120" s="22"/>
    </row>
    <row r="121" spans="1:9" ht="18.75" customHeight="1" x14ac:dyDescent="0.25">
      <c r="A121" s="125"/>
      <c r="B121" s="22"/>
      <c r="C121" s="22"/>
      <c r="D121" s="22"/>
      <c r="E121" s="22"/>
      <c r="F121" s="22"/>
      <c r="G121" s="22"/>
      <c r="H121" s="22"/>
      <c r="I121" s="22"/>
    </row>
    <row r="122" spans="1:9" ht="18.75" customHeight="1" x14ac:dyDescent="0.25">
      <c r="A122" s="125"/>
      <c r="B122" s="22"/>
      <c r="C122" s="22"/>
      <c r="D122" s="22"/>
      <c r="E122" s="22"/>
      <c r="F122" s="22"/>
      <c r="G122" s="22"/>
      <c r="H122" s="22"/>
      <c r="I122" s="22"/>
    </row>
    <row r="123" spans="1:9" ht="18.75" customHeight="1" x14ac:dyDescent="0.25">
      <c r="A123" s="125"/>
      <c r="B123" s="22"/>
      <c r="C123" s="22"/>
      <c r="D123" s="22"/>
      <c r="E123" s="22"/>
      <c r="F123" s="22"/>
      <c r="G123" s="22"/>
      <c r="H123" s="22"/>
      <c r="I123" s="22"/>
    </row>
    <row r="124" spans="1:9" ht="18.75" customHeight="1" x14ac:dyDescent="0.25">
      <c r="A124" s="125"/>
      <c r="B124" s="22"/>
      <c r="C124" s="22"/>
      <c r="D124" s="22"/>
      <c r="E124" s="22"/>
      <c r="F124" s="22"/>
      <c r="G124" s="22"/>
      <c r="H124" s="22"/>
      <c r="I124" s="22"/>
    </row>
    <row r="125" spans="1:9" ht="18.75" customHeight="1" x14ac:dyDescent="0.25">
      <c r="A125" s="125"/>
      <c r="B125" s="22"/>
      <c r="C125" s="22"/>
      <c r="D125" s="22"/>
      <c r="E125" s="22"/>
      <c r="F125" s="22"/>
      <c r="G125" s="22"/>
      <c r="H125" s="22"/>
      <c r="I125" s="22"/>
    </row>
    <row r="126" spans="1:9" ht="18.75" customHeight="1" x14ac:dyDescent="0.25">
      <c r="A126" s="64"/>
      <c r="B126" s="22"/>
      <c r="C126" s="22"/>
      <c r="D126" s="22"/>
      <c r="E126" s="22"/>
      <c r="F126" s="22"/>
      <c r="G126" s="22"/>
      <c r="H126" s="22"/>
      <c r="I126" s="22"/>
    </row>
    <row r="127" spans="1:9" ht="18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</row>
    <row r="128" spans="1:9" ht="18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</row>
    <row r="129" spans="1:9" ht="18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</row>
    <row r="130" spans="1:9" ht="18.75" customHeight="1" x14ac:dyDescent="0.25">
      <c r="A130" s="22"/>
      <c r="B130" s="168" t="s">
        <v>157</v>
      </c>
      <c r="C130" s="168"/>
      <c r="D130" s="168"/>
      <c r="E130" s="168"/>
      <c r="F130" s="168"/>
      <c r="G130" s="168"/>
      <c r="H130" s="168"/>
      <c r="I130" s="168"/>
    </row>
    <row r="131" spans="1:9" ht="18.75" customHeight="1" x14ac:dyDescent="0.25">
      <c r="A131" s="22"/>
      <c r="B131" s="64"/>
      <c r="C131" s="64"/>
      <c r="D131" s="64"/>
      <c r="E131" s="64"/>
      <c r="F131" s="64"/>
      <c r="G131" s="64"/>
      <c r="H131" s="64"/>
      <c r="I131" s="64"/>
    </row>
    <row r="132" spans="1:9" ht="18.75" customHeight="1" x14ac:dyDescent="0.25">
      <c r="A132" s="22"/>
      <c r="B132" s="22" t="s">
        <v>123</v>
      </c>
      <c r="C132" s="22"/>
      <c r="D132" s="22"/>
      <c r="E132" s="22"/>
      <c r="F132" s="22"/>
      <c r="G132" s="22"/>
      <c r="H132" s="172">
        <f>'Input &amp; Process'!R24</f>
        <v>2800000</v>
      </c>
      <c r="I132" s="173"/>
    </row>
    <row r="133" spans="1:9" ht="18.75" customHeight="1" x14ac:dyDescent="0.25">
      <c r="A133" s="22"/>
      <c r="B133" s="22" t="s">
        <v>124</v>
      </c>
      <c r="C133" s="22"/>
      <c r="D133" s="22"/>
      <c r="E133" s="22"/>
      <c r="F133" s="22"/>
      <c r="G133" s="22"/>
      <c r="H133" s="174">
        <f>'Input &amp; Process'!R25</f>
        <v>1124000</v>
      </c>
      <c r="I133" s="175"/>
    </row>
    <row r="134" spans="1:9" ht="18.75" customHeight="1" x14ac:dyDescent="0.25">
      <c r="A134" s="22"/>
      <c r="B134" s="22" t="s">
        <v>125</v>
      </c>
      <c r="C134" s="22"/>
      <c r="D134" s="22"/>
      <c r="E134" s="22"/>
      <c r="F134" s="22"/>
      <c r="G134" s="22"/>
      <c r="H134" s="174">
        <f>'Input &amp; Process'!R26</f>
        <v>1676000</v>
      </c>
      <c r="I134" s="175"/>
    </row>
    <row r="135" spans="1:9" ht="18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</row>
    <row r="136" spans="1:9" ht="18.75" customHeight="1" x14ac:dyDescent="0.25">
      <c r="A136" s="22"/>
      <c r="B136" s="70" t="s">
        <v>126</v>
      </c>
      <c r="C136" s="22"/>
      <c r="D136" s="22"/>
      <c r="E136" s="22"/>
      <c r="F136" s="22"/>
      <c r="G136" s="22"/>
      <c r="H136" s="22"/>
      <c r="I136" s="22"/>
    </row>
    <row r="137" spans="1:9" ht="18.75" customHeight="1" x14ac:dyDescent="0.25">
      <c r="A137" s="22"/>
      <c r="B137" s="28" t="s">
        <v>32</v>
      </c>
      <c r="C137" s="22"/>
      <c r="D137" s="22"/>
      <c r="E137" s="22"/>
      <c r="F137" s="22"/>
      <c r="G137" s="82" t="s">
        <v>36</v>
      </c>
      <c r="H137" s="176">
        <f>'Input &amp; Process'!R29</f>
        <v>2.0314045599999999</v>
      </c>
      <c r="I137" s="177"/>
    </row>
    <row r="138" spans="1:9" ht="18.75" customHeight="1" x14ac:dyDescent="0.25">
      <c r="A138" s="22"/>
      <c r="B138" s="28" t="s">
        <v>33</v>
      </c>
      <c r="C138" s="22"/>
      <c r="D138" s="22"/>
      <c r="E138" s="22"/>
      <c r="F138" s="22"/>
      <c r="G138" s="82" t="s">
        <v>37</v>
      </c>
      <c r="H138" s="176">
        <f>'Input &amp; Process'!R30</f>
        <v>5.1888787199999999</v>
      </c>
      <c r="I138" s="177"/>
    </row>
    <row r="139" spans="1:9" ht="18.75" customHeight="1" x14ac:dyDescent="0.25">
      <c r="A139" s="22"/>
      <c r="B139" s="28" t="s">
        <v>34</v>
      </c>
      <c r="C139" s="22"/>
      <c r="D139" s="22"/>
      <c r="E139" s="22"/>
      <c r="F139" s="22"/>
      <c r="G139" s="82" t="s">
        <v>38</v>
      </c>
      <c r="H139" s="176">
        <f>'Input &amp; Process'!R31</f>
        <v>0.54670354399999999</v>
      </c>
      <c r="I139" s="177"/>
    </row>
    <row r="140" spans="1:9" ht="18.75" customHeight="1" x14ac:dyDescent="0.25">
      <c r="A140" s="22"/>
      <c r="B140" s="28" t="s">
        <v>35</v>
      </c>
      <c r="C140" s="22"/>
      <c r="D140" s="22"/>
      <c r="E140" s="22"/>
      <c r="F140" s="22"/>
      <c r="G140" s="82" t="s">
        <v>39</v>
      </c>
      <c r="H140" s="176">
        <f>'Input &amp; Process'!R32</f>
        <v>0.12740806800000001</v>
      </c>
      <c r="I140" s="177"/>
    </row>
    <row r="141" spans="1:9" ht="18.75" customHeight="1" x14ac:dyDescent="0.25">
      <c r="A141" s="22"/>
      <c r="B141" s="70" t="s">
        <v>127</v>
      </c>
      <c r="C141" s="22"/>
      <c r="D141" s="22"/>
      <c r="E141" s="22"/>
      <c r="F141" s="22"/>
      <c r="G141" s="82"/>
      <c r="H141" s="22"/>
      <c r="I141" s="22"/>
    </row>
    <row r="142" spans="1:9" ht="18.75" customHeight="1" x14ac:dyDescent="0.25">
      <c r="A142" s="22"/>
      <c r="B142" s="45" t="s">
        <v>45</v>
      </c>
      <c r="C142" s="22"/>
      <c r="D142" s="22"/>
      <c r="E142" s="22"/>
      <c r="F142" s="22"/>
      <c r="G142" s="82" t="s">
        <v>61</v>
      </c>
      <c r="H142" s="11">
        <f>'Input &amp; Process'!R34</f>
        <v>7.6656712000000002E-2</v>
      </c>
      <c r="I142" s="88" t="s">
        <v>63</v>
      </c>
    </row>
    <row r="143" spans="1:9" ht="18.75" customHeight="1" x14ac:dyDescent="0.25">
      <c r="A143" s="22"/>
      <c r="B143" s="45" t="s">
        <v>49</v>
      </c>
      <c r="C143" s="22"/>
      <c r="D143" s="22"/>
      <c r="E143" s="22"/>
      <c r="F143" s="22"/>
      <c r="G143" s="82" t="s">
        <v>61</v>
      </c>
      <c r="H143" s="11">
        <f>'Input &amp; Process'!R35</f>
        <v>3.5999999999999997E-2</v>
      </c>
      <c r="I143" s="88" t="s">
        <v>63</v>
      </c>
    </row>
    <row r="144" spans="1:9" ht="18.75" customHeight="1" x14ac:dyDescent="0.25">
      <c r="A144" s="22"/>
      <c r="B144" s="45" t="s">
        <v>50</v>
      </c>
      <c r="C144" s="22"/>
      <c r="D144" s="22"/>
      <c r="E144" s="22"/>
      <c r="F144" s="22"/>
      <c r="G144" s="82" t="s">
        <v>62</v>
      </c>
      <c r="H144" s="5">
        <f>'Input &amp; Process'!R36</f>
        <v>2</v>
      </c>
      <c r="I144" s="88" t="s">
        <v>132</v>
      </c>
    </row>
    <row r="145" spans="1:9" ht="18.75" customHeight="1" x14ac:dyDescent="0.25">
      <c r="A145" s="22"/>
      <c r="B145" s="45" t="s">
        <v>54</v>
      </c>
      <c r="C145" s="22"/>
      <c r="D145" s="22"/>
      <c r="E145" s="22"/>
      <c r="F145" s="22"/>
      <c r="G145" s="82" t="s">
        <v>130</v>
      </c>
      <c r="H145" s="11">
        <f>'Input &amp; Process'!R37</f>
        <v>1.2</v>
      </c>
      <c r="I145" s="88" t="s">
        <v>58</v>
      </c>
    </row>
    <row r="146" spans="1:9" ht="18.75" customHeight="1" x14ac:dyDescent="0.25">
      <c r="A146" s="22"/>
      <c r="B146" s="45" t="s">
        <v>52</v>
      </c>
      <c r="C146" s="22"/>
      <c r="D146" s="22"/>
      <c r="E146" s="22"/>
      <c r="F146" s="22"/>
      <c r="G146" s="82" t="s">
        <v>62</v>
      </c>
      <c r="H146" s="5">
        <f>'Input &amp; Process'!R38</f>
        <v>4</v>
      </c>
      <c r="I146" s="88" t="s">
        <v>75</v>
      </c>
    </row>
    <row r="147" spans="1:9" ht="18.75" customHeight="1" x14ac:dyDescent="0.25">
      <c r="A147" s="22"/>
      <c r="B147" s="45" t="s">
        <v>48</v>
      </c>
      <c r="C147" s="22"/>
      <c r="D147" s="22"/>
      <c r="E147" s="22"/>
      <c r="F147" s="22"/>
      <c r="G147" s="82" t="s">
        <v>175</v>
      </c>
      <c r="H147" s="12">
        <f>'Input &amp; Process'!R39</f>
        <v>0.42968792</v>
      </c>
      <c r="I147" s="88" t="s">
        <v>133</v>
      </c>
    </row>
    <row r="148" spans="1:9" ht="18.75" customHeight="1" x14ac:dyDescent="0.25">
      <c r="A148" s="22"/>
      <c r="B148" s="45" t="s">
        <v>46</v>
      </c>
      <c r="C148" s="22"/>
      <c r="D148" s="22"/>
      <c r="E148" s="22"/>
      <c r="F148" s="22"/>
      <c r="G148" s="82" t="s">
        <v>175</v>
      </c>
      <c r="H148" s="12">
        <f>'Input &amp; Process'!R40</f>
        <v>8.7109900000000004E-2</v>
      </c>
      <c r="I148" s="88" t="s">
        <v>133</v>
      </c>
    </row>
    <row r="149" spans="1:9" ht="18.75" customHeight="1" x14ac:dyDescent="0.25">
      <c r="A149" s="22"/>
      <c r="B149" s="45" t="s">
        <v>106</v>
      </c>
      <c r="C149" s="22"/>
      <c r="D149" s="22"/>
      <c r="E149" s="22"/>
      <c r="F149" s="22"/>
      <c r="G149" s="82" t="s">
        <v>176</v>
      </c>
      <c r="H149" s="11">
        <f>'Input &amp; Process'!R41</f>
        <v>0.49086480000000005</v>
      </c>
      <c r="I149" s="88" t="s">
        <v>134</v>
      </c>
    </row>
    <row r="150" spans="1:9" ht="18.75" customHeight="1" x14ac:dyDescent="0.25">
      <c r="A150" s="22"/>
      <c r="B150" s="45" t="s">
        <v>111</v>
      </c>
      <c r="C150" s="22"/>
      <c r="D150" s="22"/>
      <c r="E150" s="22"/>
      <c r="F150" s="22"/>
      <c r="G150" s="82" t="s">
        <v>176</v>
      </c>
      <c r="H150" s="11">
        <f>'Input &amp; Process'!R42</f>
        <v>1.2173447040000001</v>
      </c>
      <c r="I150" s="88" t="s">
        <v>134</v>
      </c>
    </row>
    <row r="151" spans="1:9" ht="18.75" customHeight="1" x14ac:dyDescent="0.25">
      <c r="A151" s="22"/>
      <c r="B151" s="45" t="s">
        <v>109</v>
      </c>
      <c r="C151" s="22"/>
      <c r="D151" s="22"/>
      <c r="E151" s="22"/>
      <c r="F151" s="22"/>
      <c r="G151" s="82" t="s">
        <v>131</v>
      </c>
      <c r="H151" s="11">
        <f>'Input &amp; Process'!R43</f>
        <v>7</v>
      </c>
      <c r="I151" s="88" t="s">
        <v>135</v>
      </c>
    </row>
    <row r="152" spans="1:9" ht="18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</row>
    <row r="153" spans="1:9" ht="18.75" customHeight="1" x14ac:dyDescent="0.25">
      <c r="A153" s="22"/>
      <c r="B153" s="70" t="s">
        <v>166</v>
      </c>
      <c r="C153" s="22"/>
      <c r="D153" s="22"/>
      <c r="E153" s="22"/>
      <c r="F153" s="22"/>
      <c r="G153" s="22"/>
      <c r="H153" s="22"/>
      <c r="I153" s="22"/>
    </row>
    <row r="154" spans="1:9" ht="18.75" customHeight="1" x14ac:dyDescent="0.25">
      <c r="A154" s="22"/>
      <c r="B154" s="39" t="s">
        <v>167</v>
      </c>
      <c r="C154" s="22"/>
      <c r="D154" s="22"/>
      <c r="E154" s="22"/>
      <c r="F154" s="22"/>
      <c r="G154" s="22"/>
      <c r="H154" s="174">
        <f>'Input &amp; Process'!R46</f>
        <v>1090000</v>
      </c>
      <c r="I154" s="175"/>
    </row>
    <row r="155" spans="1:9" ht="18.75" customHeight="1" x14ac:dyDescent="0.25">
      <c r="A155" s="22"/>
      <c r="B155" s="39" t="s">
        <v>168</v>
      </c>
      <c r="C155" s="22"/>
      <c r="D155" s="22"/>
      <c r="E155" s="22"/>
      <c r="F155" s="22"/>
      <c r="G155" s="22"/>
      <c r="H155" s="174">
        <f>'Input &amp; Process'!R47</f>
        <v>920000</v>
      </c>
      <c r="I155" s="175"/>
    </row>
    <row r="156" spans="1:9" ht="18.75" customHeight="1" x14ac:dyDescent="0.25">
      <c r="A156" s="22"/>
      <c r="B156" s="39" t="s">
        <v>170</v>
      </c>
      <c r="C156" s="22"/>
      <c r="D156" s="22"/>
      <c r="E156" s="22"/>
      <c r="F156" s="22"/>
      <c r="G156" s="22"/>
      <c r="H156" s="174">
        <f>'Input &amp; Process'!R48</f>
        <v>140000</v>
      </c>
      <c r="I156" s="175"/>
    </row>
    <row r="157" spans="1:9" ht="18.75" customHeight="1" x14ac:dyDescent="0.25">
      <c r="A157" s="22"/>
      <c r="B157" s="39" t="s">
        <v>172</v>
      </c>
      <c r="C157" s="22"/>
      <c r="D157" s="22"/>
      <c r="E157" s="22"/>
      <c r="F157" s="22"/>
      <c r="G157" s="22"/>
      <c r="H157" s="174">
        <f>'Input &amp; Process'!R49</f>
        <v>220000</v>
      </c>
      <c r="I157" s="175"/>
    </row>
    <row r="158" spans="1:9" ht="18.75" customHeight="1" x14ac:dyDescent="0.25">
      <c r="A158" s="22"/>
      <c r="B158" s="39" t="s">
        <v>173</v>
      </c>
      <c r="C158" s="22"/>
      <c r="D158" s="22"/>
      <c r="E158" s="22"/>
      <c r="F158" s="22"/>
      <c r="G158" s="22"/>
      <c r="H158" s="174">
        <f>'Input &amp; Process'!R50</f>
        <v>200000</v>
      </c>
      <c r="I158" s="175"/>
    </row>
    <row r="159" spans="1:9" ht="18.75" customHeight="1" x14ac:dyDescent="0.25">
      <c r="A159" s="22"/>
      <c r="B159" s="39" t="s">
        <v>174</v>
      </c>
      <c r="C159" s="22"/>
      <c r="D159" s="22"/>
      <c r="E159" s="22"/>
      <c r="F159" s="22"/>
      <c r="G159" s="22"/>
      <c r="H159" s="174">
        <f>'Input &amp; Process'!R51</f>
        <v>230000</v>
      </c>
      <c r="I159" s="175"/>
    </row>
    <row r="160" spans="1:9" ht="18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</row>
    <row r="162" spans="1:9" ht="18.75" customHeight="1" x14ac:dyDescent="0.25">
      <c r="A162" s="117" t="s">
        <v>74</v>
      </c>
      <c r="B162" s="72" t="s">
        <v>57</v>
      </c>
      <c r="C162" s="73"/>
      <c r="D162" s="73"/>
      <c r="E162" s="73"/>
      <c r="F162" s="73"/>
      <c r="G162" s="74"/>
      <c r="H162" s="73"/>
      <c r="I162" s="116"/>
    </row>
    <row r="163" spans="1:9" ht="18.75" customHeight="1" x14ac:dyDescent="0.25">
      <c r="A163" s="118" t="s">
        <v>79</v>
      </c>
      <c r="B163" s="35" t="s">
        <v>66</v>
      </c>
      <c r="C163" s="36"/>
      <c r="D163" s="36"/>
      <c r="E163" s="36"/>
      <c r="F163" s="36"/>
      <c r="G163" s="37"/>
      <c r="H163" s="36"/>
      <c r="I163" s="36"/>
    </row>
    <row r="164" spans="1:9" ht="18.75" customHeight="1" x14ac:dyDescent="0.25">
      <c r="A164" s="43"/>
      <c r="B164" s="39" t="s">
        <v>60</v>
      </c>
      <c r="C164" s="22"/>
      <c r="D164" s="22"/>
      <c r="E164" s="22"/>
      <c r="F164" s="22"/>
      <c r="G164" s="40" t="s">
        <v>62</v>
      </c>
      <c r="H164" s="15">
        <f>'Input &amp; Process'!H91</f>
        <v>2</v>
      </c>
      <c r="I164" s="39" t="s">
        <v>75</v>
      </c>
    </row>
    <row r="165" spans="1:9" ht="18.75" customHeight="1" x14ac:dyDescent="0.25">
      <c r="A165" s="43"/>
      <c r="B165" s="39" t="s">
        <v>59</v>
      </c>
      <c r="C165" s="22"/>
      <c r="D165" s="22"/>
      <c r="E165" s="22"/>
      <c r="F165" s="22"/>
      <c r="G165" s="40" t="s">
        <v>76</v>
      </c>
      <c r="H165" s="13">
        <f>'Input &amp; Process'!H92</f>
        <v>1.2</v>
      </c>
      <c r="I165" s="39" t="s">
        <v>58</v>
      </c>
    </row>
    <row r="166" spans="1:9" ht="18.75" customHeight="1" x14ac:dyDescent="0.25">
      <c r="A166" s="43"/>
      <c r="B166" s="39" t="s">
        <v>64</v>
      </c>
      <c r="C166" s="22"/>
      <c r="D166" s="22"/>
      <c r="E166" s="22"/>
      <c r="F166" s="22"/>
      <c r="G166" s="40" t="s">
        <v>65</v>
      </c>
      <c r="H166" s="11">
        <f>'Input &amp; Process'!H93</f>
        <v>0.91111999999999993</v>
      </c>
      <c r="I166" s="39" t="s">
        <v>58</v>
      </c>
    </row>
    <row r="167" spans="1:9" ht="18.75" customHeight="1" x14ac:dyDescent="0.25">
      <c r="A167" s="43"/>
      <c r="B167" s="39" t="s">
        <v>103</v>
      </c>
      <c r="C167" s="22"/>
      <c r="D167" s="22"/>
      <c r="E167" s="22"/>
      <c r="F167" s="22"/>
      <c r="G167" s="40" t="s">
        <v>104</v>
      </c>
      <c r="H167" s="11">
        <f>'Input &amp; Process'!H94</f>
        <v>0.28888000000000003</v>
      </c>
      <c r="I167" s="39" t="s">
        <v>58</v>
      </c>
    </row>
    <row r="168" spans="1:9" ht="18.75" customHeight="1" x14ac:dyDescent="0.25">
      <c r="A168" s="43"/>
      <c r="B168" s="39" t="s">
        <v>60</v>
      </c>
      <c r="C168" s="22"/>
      <c r="D168" s="22"/>
      <c r="E168" s="22"/>
      <c r="F168" s="22"/>
      <c r="G168" s="40" t="s">
        <v>61</v>
      </c>
      <c r="H168" s="12">
        <f>'Input &amp; Process'!H95</f>
        <v>5.7775999999999999E-3</v>
      </c>
      <c r="I168" s="39" t="s">
        <v>63</v>
      </c>
    </row>
    <row r="169" spans="1:9" ht="18.75" customHeight="1" x14ac:dyDescent="0.25">
      <c r="A169" s="43"/>
      <c r="B169" s="39"/>
      <c r="C169" s="22"/>
      <c r="D169" s="22"/>
      <c r="E169" s="22"/>
      <c r="F169" s="22"/>
      <c r="G169" s="40"/>
      <c r="H169" s="22"/>
      <c r="I169" s="22"/>
    </row>
    <row r="170" spans="1:9" ht="18.75" customHeight="1" x14ac:dyDescent="0.25">
      <c r="A170" s="118" t="s">
        <v>97</v>
      </c>
      <c r="B170" s="35" t="s">
        <v>67</v>
      </c>
      <c r="C170" s="36"/>
      <c r="D170" s="36"/>
      <c r="E170" s="36"/>
      <c r="F170" s="36"/>
      <c r="G170" s="37"/>
      <c r="H170" s="36"/>
      <c r="I170" s="36"/>
    </row>
    <row r="171" spans="1:9" ht="18.75" customHeight="1" x14ac:dyDescent="0.25">
      <c r="A171" s="43"/>
      <c r="B171" s="39" t="s">
        <v>68</v>
      </c>
      <c r="C171" s="22"/>
      <c r="D171" s="22"/>
      <c r="E171" s="22"/>
      <c r="F171" s="22"/>
      <c r="G171" s="40" t="s">
        <v>11</v>
      </c>
      <c r="H171" s="5">
        <f>'Input &amp; Process'!H98</f>
        <v>1410</v>
      </c>
      <c r="I171" s="39" t="s">
        <v>14</v>
      </c>
    </row>
    <row r="172" spans="1:9" ht="18.75" customHeight="1" x14ac:dyDescent="0.25">
      <c r="A172" s="43"/>
      <c r="B172" s="39" t="s">
        <v>69</v>
      </c>
      <c r="C172" s="22"/>
      <c r="D172" s="22"/>
      <c r="E172" s="22"/>
      <c r="F172" s="22"/>
      <c r="G172" s="40" t="s">
        <v>12</v>
      </c>
      <c r="H172" s="5">
        <f>'Input &amp; Process'!H99</f>
        <v>1190</v>
      </c>
      <c r="I172" s="39" t="s">
        <v>14</v>
      </c>
    </row>
    <row r="173" spans="1:9" ht="18.75" customHeight="1" x14ac:dyDescent="0.25">
      <c r="A173" s="43"/>
      <c r="B173" s="39"/>
      <c r="C173" s="22"/>
      <c r="D173" s="22"/>
      <c r="E173" s="22"/>
      <c r="F173" s="22"/>
      <c r="G173" s="40"/>
      <c r="H173" s="23"/>
      <c r="I173" s="39"/>
    </row>
    <row r="174" spans="1:9" ht="18.75" customHeight="1" x14ac:dyDescent="0.25">
      <c r="A174" s="43"/>
      <c r="B174" s="130" t="s">
        <v>119</v>
      </c>
      <c r="C174" s="99"/>
      <c r="D174" s="131"/>
      <c r="E174" s="24" t="s">
        <v>17</v>
      </c>
      <c r="F174" s="24" t="s">
        <v>18</v>
      </c>
      <c r="G174" s="24" t="s">
        <v>19</v>
      </c>
      <c r="H174" s="24" t="s">
        <v>20</v>
      </c>
      <c r="I174" s="126"/>
    </row>
    <row r="175" spans="1:9" ht="18.75" customHeight="1" x14ac:dyDescent="0.25">
      <c r="A175" s="43"/>
      <c r="B175" s="132" t="s">
        <v>114</v>
      </c>
      <c r="C175" s="18"/>
      <c r="D175" s="10"/>
      <c r="E175" s="5">
        <f>'Input &amp; Process'!E102</f>
        <v>14960</v>
      </c>
      <c r="F175" s="5">
        <f>'Input &amp; Process'!F102</f>
        <v>9360</v>
      </c>
      <c r="G175" s="5">
        <f>'Input &amp; Process'!G102</f>
        <v>10320</v>
      </c>
      <c r="H175" s="5">
        <f>'Input &amp; Process'!H102</f>
        <v>14000</v>
      </c>
      <c r="I175" s="88" t="s">
        <v>29</v>
      </c>
    </row>
    <row r="176" spans="1:9" ht="18.75" customHeight="1" x14ac:dyDescent="0.25">
      <c r="A176" s="43"/>
      <c r="B176" s="132" t="s">
        <v>115</v>
      </c>
      <c r="C176" s="18"/>
      <c r="D176" s="10"/>
      <c r="E176" s="5">
        <f>'Input &amp; Process'!E103</f>
        <v>496</v>
      </c>
      <c r="F176" s="5">
        <f>'Input &amp; Process'!F103</f>
        <v>416</v>
      </c>
      <c r="G176" s="5">
        <f>'Input &amp; Process'!G103</f>
        <v>432</v>
      </c>
      <c r="H176" s="5">
        <f>'Input &amp; Process'!H103</f>
        <v>480</v>
      </c>
      <c r="I176" s="88" t="s">
        <v>14</v>
      </c>
    </row>
    <row r="177" spans="1:9" ht="18.75" customHeight="1" x14ac:dyDescent="0.25">
      <c r="A177" s="43"/>
      <c r="B177" s="132" t="s">
        <v>116</v>
      </c>
      <c r="C177" s="18"/>
      <c r="D177" s="10"/>
      <c r="E177" s="5">
        <f>'Input &amp; Process'!E104</f>
        <v>1190</v>
      </c>
      <c r="F177" s="5">
        <f>'Input &amp; Process'!F104</f>
        <v>2426</v>
      </c>
      <c r="G177" s="5">
        <f>'Input &amp; Process'!G104</f>
        <v>1213</v>
      </c>
      <c r="H177" s="5">
        <f>'Input &amp; Process'!H104</f>
        <v>1190</v>
      </c>
      <c r="I177" s="88" t="s">
        <v>14</v>
      </c>
    </row>
    <row r="178" spans="1:9" ht="18.75" customHeight="1" x14ac:dyDescent="0.25">
      <c r="A178" s="43"/>
      <c r="B178" s="132" t="s">
        <v>117</v>
      </c>
      <c r="C178" s="18"/>
      <c r="D178" s="133"/>
      <c r="E178" s="12">
        <f>'Input &amp; Process'!E105</f>
        <v>1.7802399999999999E-2</v>
      </c>
      <c r="F178" s="12">
        <f>'Input &amp; Process'!F105</f>
        <v>2.2707359999999999E-2</v>
      </c>
      <c r="G178" s="12">
        <f>'Input &amp; Process'!G105</f>
        <v>1.251816E-2</v>
      </c>
      <c r="H178" s="12">
        <f>'Input &amp; Process'!H105</f>
        <v>1.6660000000000001E-2</v>
      </c>
      <c r="I178" s="39" t="s">
        <v>63</v>
      </c>
    </row>
    <row r="179" spans="1:9" ht="18.75" customHeight="1" x14ac:dyDescent="0.25">
      <c r="A179" s="43"/>
      <c r="B179" s="132" t="s">
        <v>118</v>
      </c>
      <c r="C179" s="18"/>
      <c r="D179" s="133"/>
      <c r="E179" s="12">
        <f>'Input &amp; Process'!E106</f>
        <v>0.59023999999999999</v>
      </c>
      <c r="F179" s="12">
        <f>'Input &amp; Process'!F106</f>
        <v>1.0092159999999999</v>
      </c>
      <c r="G179" s="12">
        <f>'Input &amp; Process'!G106</f>
        <v>0.52401600000000004</v>
      </c>
      <c r="H179" s="12">
        <f>'Input &amp; Process'!H106</f>
        <v>0.57120000000000004</v>
      </c>
      <c r="I179" s="39" t="s">
        <v>58</v>
      </c>
    </row>
    <row r="180" spans="1:9" ht="18.75" customHeight="1" x14ac:dyDescent="0.25">
      <c r="A180" s="43"/>
      <c r="B180" s="39" t="s">
        <v>70</v>
      </c>
      <c r="C180" s="22"/>
      <c r="D180" s="22"/>
      <c r="E180" s="22"/>
      <c r="F180" s="22"/>
      <c r="G180" s="40" t="s">
        <v>159</v>
      </c>
      <c r="H180" s="14">
        <f>'Input &amp; Process'!H107</f>
        <v>6.968792E-2</v>
      </c>
      <c r="I180" s="39" t="s">
        <v>63</v>
      </c>
    </row>
    <row r="181" spans="1:9" ht="18.75" customHeight="1" x14ac:dyDescent="0.25">
      <c r="A181" s="43"/>
      <c r="B181" s="39" t="s">
        <v>120</v>
      </c>
      <c r="C181" s="22"/>
      <c r="D181" s="22"/>
      <c r="E181" s="22"/>
      <c r="F181" s="22"/>
      <c r="G181" s="40" t="s">
        <v>160</v>
      </c>
      <c r="H181" s="14">
        <f>'Input &amp; Process'!H108</f>
        <v>2.6946720000000002</v>
      </c>
      <c r="I181" s="39" t="s">
        <v>58</v>
      </c>
    </row>
    <row r="182" spans="1:9" ht="18.75" customHeight="1" x14ac:dyDescent="0.25">
      <c r="A182" s="43"/>
      <c r="B182" s="39"/>
      <c r="C182" s="22"/>
      <c r="D182" s="22"/>
      <c r="E182" s="22"/>
      <c r="F182" s="22"/>
      <c r="G182" s="40"/>
      <c r="H182" s="22"/>
      <c r="I182" s="22"/>
    </row>
    <row r="183" spans="1:9" ht="18.75" customHeight="1" x14ac:dyDescent="0.25">
      <c r="A183" s="43"/>
      <c r="B183" s="39"/>
      <c r="C183" s="22"/>
      <c r="D183" s="22"/>
      <c r="E183" s="22"/>
      <c r="F183" s="22"/>
      <c r="G183" s="40"/>
      <c r="H183" s="22"/>
      <c r="I183" s="22"/>
    </row>
    <row r="184" spans="1:9" ht="18.75" customHeight="1" x14ac:dyDescent="0.25">
      <c r="A184" s="117" t="s">
        <v>136</v>
      </c>
      <c r="B184" s="72" t="s">
        <v>81</v>
      </c>
      <c r="C184" s="73"/>
      <c r="D184" s="73"/>
      <c r="E184" s="73"/>
      <c r="F184" s="73"/>
      <c r="G184" s="74"/>
      <c r="H184" s="73"/>
      <c r="I184" s="116"/>
    </row>
    <row r="185" spans="1:9" ht="18.75" customHeight="1" x14ac:dyDescent="0.25">
      <c r="A185" s="118" t="s">
        <v>137</v>
      </c>
      <c r="B185" s="35" t="s">
        <v>80</v>
      </c>
      <c r="C185" s="36"/>
      <c r="D185" s="36"/>
      <c r="E185" s="36"/>
      <c r="F185" s="36"/>
      <c r="G185" s="37"/>
      <c r="H185" s="36"/>
      <c r="I185" s="36"/>
    </row>
    <row r="186" spans="1:9" ht="18.75" customHeight="1" x14ac:dyDescent="0.25">
      <c r="A186" s="128"/>
      <c r="B186" s="164" t="s">
        <v>82</v>
      </c>
      <c r="C186" s="164"/>
      <c r="D186" s="146" t="s">
        <v>86</v>
      </c>
      <c r="E186" s="164" t="s">
        <v>83</v>
      </c>
      <c r="F186" s="164"/>
      <c r="G186" s="164" t="s">
        <v>84</v>
      </c>
      <c r="H186" s="164"/>
      <c r="I186" s="127"/>
    </row>
    <row r="187" spans="1:9" ht="18.75" customHeight="1" x14ac:dyDescent="0.25">
      <c r="A187" s="43"/>
      <c r="B187" s="129" t="s">
        <v>85</v>
      </c>
      <c r="C187" s="17"/>
      <c r="D187" s="17"/>
      <c r="E187" s="158"/>
      <c r="F187" s="158"/>
      <c r="G187" s="158"/>
      <c r="H187" s="158"/>
      <c r="I187" s="22"/>
    </row>
    <row r="188" spans="1:9" ht="18.75" customHeight="1" x14ac:dyDescent="0.25">
      <c r="A188" s="43"/>
      <c r="B188" s="201" t="s">
        <v>93</v>
      </c>
      <c r="C188" s="156"/>
      <c r="D188" s="11">
        <f>'Input &amp; Process'!D114</f>
        <v>0.8</v>
      </c>
      <c r="E188" s="157">
        <f>'Input &amp; Process'!E114</f>
        <v>95000</v>
      </c>
      <c r="F188" s="158">
        <f>'Input &amp; Process'!F114</f>
        <v>0</v>
      </c>
      <c r="G188" s="159">
        <f>'Input &amp; Process'!G114</f>
        <v>76000</v>
      </c>
      <c r="H188" s="159">
        <f>'Input &amp; Process'!H114</f>
        <v>0</v>
      </c>
      <c r="I188" s="22"/>
    </row>
    <row r="189" spans="1:9" ht="18.75" customHeight="1" x14ac:dyDescent="0.25">
      <c r="A189" s="43"/>
      <c r="B189" s="201" t="s">
        <v>94</v>
      </c>
      <c r="C189" s="156"/>
      <c r="D189" s="11">
        <f>'Input &amp; Process'!D115</f>
        <v>2.4</v>
      </c>
      <c r="E189" s="157">
        <f>'Input &amp; Process'!E115</f>
        <v>110000</v>
      </c>
      <c r="F189" s="158">
        <f>'Input &amp; Process'!F115</f>
        <v>0</v>
      </c>
      <c r="G189" s="159">
        <f>'Input &amp; Process'!G115</f>
        <v>264000</v>
      </c>
      <c r="H189" s="159">
        <f>'Input &amp; Process'!H115</f>
        <v>0</v>
      </c>
      <c r="I189" s="22"/>
    </row>
    <row r="190" spans="1:9" ht="18.75" customHeight="1" x14ac:dyDescent="0.25">
      <c r="A190" s="43"/>
      <c r="B190" s="201" t="s">
        <v>95</v>
      </c>
      <c r="C190" s="156"/>
      <c r="D190" s="11">
        <f>'Input &amp; Process'!D116</f>
        <v>0.24</v>
      </c>
      <c r="E190" s="157">
        <f>'Input &amp; Process'!E116</f>
        <v>115000</v>
      </c>
      <c r="F190" s="158">
        <f>'Input &amp; Process'!F116</f>
        <v>0</v>
      </c>
      <c r="G190" s="159">
        <f>'Input &amp; Process'!G116</f>
        <v>27600</v>
      </c>
      <c r="H190" s="159">
        <f>'Input &amp; Process'!H116</f>
        <v>0</v>
      </c>
      <c r="I190" s="22"/>
    </row>
    <row r="191" spans="1:9" ht="18.75" customHeight="1" x14ac:dyDescent="0.25">
      <c r="A191" s="43"/>
      <c r="B191" s="201" t="s">
        <v>96</v>
      </c>
      <c r="C191" s="156"/>
      <c r="D191" s="11">
        <f>'Input &amp; Process'!D117</f>
        <v>7.4999999999999997E-2</v>
      </c>
      <c r="E191" s="157">
        <f>'Input &amp; Process'!E117</f>
        <v>140000</v>
      </c>
      <c r="F191" s="158">
        <f>'Input &amp; Process'!F117</f>
        <v>0</v>
      </c>
      <c r="G191" s="159">
        <f>'Input &amp; Process'!G117</f>
        <v>10500</v>
      </c>
      <c r="H191" s="159">
        <f>'Input &amp; Process'!H117</f>
        <v>0</v>
      </c>
      <c r="I191" s="22"/>
    </row>
    <row r="192" spans="1:9" ht="18.75" customHeight="1" x14ac:dyDescent="0.25">
      <c r="A192" s="43"/>
      <c r="B192" s="161" t="s">
        <v>87</v>
      </c>
      <c r="C192" s="161"/>
      <c r="D192" s="161"/>
      <c r="E192" s="161"/>
      <c r="F192" s="161"/>
      <c r="G192" s="162">
        <f>'Input &amp; Process'!G118</f>
        <v>378100</v>
      </c>
      <c r="H192" s="162">
        <f>'Input &amp; Process'!H118</f>
        <v>0</v>
      </c>
      <c r="I192" s="22"/>
    </row>
    <row r="193" spans="1:9" ht="18.75" customHeight="1" x14ac:dyDescent="0.25">
      <c r="A193" s="43"/>
      <c r="B193" s="148"/>
      <c r="C193" s="18"/>
      <c r="D193" s="18"/>
      <c r="E193" s="18"/>
      <c r="F193" s="18"/>
      <c r="G193" s="19"/>
      <c r="H193" s="20"/>
      <c r="I193" s="22"/>
    </row>
    <row r="194" spans="1:9" ht="18.75" customHeight="1" x14ac:dyDescent="0.25">
      <c r="A194" s="43"/>
      <c r="B194" s="129" t="s">
        <v>88</v>
      </c>
      <c r="C194" s="17"/>
      <c r="D194" s="17"/>
      <c r="E194" s="158"/>
      <c r="F194" s="158"/>
      <c r="G194" s="159"/>
      <c r="H194" s="159"/>
      <c r="I194" s="22"/>
    </row>
    <row r="195" spans="1:9" ht="18.75" customHeight="1" x14ac:dyDescent="0.25">
      <c r="A195" s="43"/>
      <c r="B195" s="201" t="s">
        <v>90</v>
      </c>
      <c r="C195" s="156"/>
      <c r="D195" s="11">
        <f>'Input &amp; Process'!D121</f>
        <v>0.03</v>
      </c>
      <c r="E195" s="157">
        <f>'Input &amp; Process'!E121</f>
        <v>7000000</v>
      </c>
      <c r="F195" s="158">
        <f>'Input &amp; Process'!F121</f>
        <v>0</v>
      </c>
      <c r="G195" s="159">
        <f>'Input &amp; Process'!G121</f>
        <v>210000</v>
      </c>
      <c r="H195" s="159">
        <f>'Input &amp; Process'!H121</f>
        <v>0</v>
      </c>
      <c r="I195" s="22"/>
    </row>
    <row r="196" spans="1:9" ht="18.75" customHeight="1" x14ac:dyDescent="0.25">
      <c r="A196" s="43"/>
      <c r="B196" s="201" t="s">
        <v>91</v>
      </c>
      <c r="C196" s="156"/>
      <c r="D196" s="11">
        <f>'Input &amp; Process'!D122</f>
        <v>1</v>
      </c>
      <c r="E196" s="157">
        <f>'Input &amp; Process'!E122</f>
        <v>165000</v>
      </c>
      <c r="F196" s="158">
        <f>'Input &amp; Process'!F122</f>
        <v>0</v>
      </c>
      <c r="G196" s="159">
        <f>'Input &amp; Process'!G122</f>
        <v>165000</v>
      </c>
      <c r="H196" s="159">
        <f>'Input &amp; Process'!H122</f>
        <v>0</v>
      </c>
      <c r="I196" s="22"/>
    </row>
    <row r="197" spans="1:9" ht="18.75" customHeight="1" x14ac:dyDescent="0.25">
      <c r="A197" s="43"/>
      <c r="B197" s="201" t="s">
        <v>89</v>
      </c>
      <c r="C197" s="156"/>
      <c r="D197" s="11">
        <f>'Input &amp; Process'!D123</f>
        <v>0.3</v>
      </c>
      <c r="E197" s="157">
        <f>'Input &amp; Process'!E123</f>
        <v>15000</v>
      </c>
      <c r="F197" s="158">
        <f>'Input &amp; Process'!F123</f>
        <v>0</v>
      </c>
      <c r="G197" s="159">
        <f>'Input &amp; Process'!G123</f>
        <v>4500</v>
      </c>
      <c r="H197" s="159">
        <f>'Input &amp; Process'!H123</f>
        <v>0</v>
      </c>
      <c r="I197" s="22"/>
    </row>
    <row r="198" spans="1:9" ht="18.75" customHeight="1" x14ac:dyDescent="0.25">
      <c r="A198" s="43"/>
      <c r="B198" s="201"/>
      <c r="C198" s="156"/>
      <c r="D198" s="11"/>
      <c r="E198" s="157"/>
      <c r="F198" s="158"/>
      <c r="G198" s="159"/>
      <c r="H198" s="159"/>
      <c r="I198" s="22"/>
    </row>
    <row r="199" spans="1:9" ht="18.75" customHeight="1" x14ac:dyDescent="0.25">
      <c r="A199" s="43"/>
      <c r="B199" s="161" t="s">
        <v>201</v>
      </c>
      <c r="C199" s="161"/>
      <c r="D199" s="161"/>
      <c r="E199" s="161"/>
      <c r="F199" s="161"/>
      <c r="G199" s="162">
        <f>'Input &amp; Process'!G125</f>
        <v>379500</v>
      </c>
      <c r="H199" s="162">
        <f>'Input &amp; Process'!H125</f>
        <v>0</v>
      </c>
      <c r="I199" s="22"/>
    </row>
    <row r="200" spans="1:9" ht="18.75" customHeight="1" x14ac:dyDescent="0.25">
      <c r="A200" s="43"/>
      <c r="B200" s="148"/>
      <c r="C200" s="18"/>
      <c r="D200" s="18"/>
      <c r="E200" s="18"/>
      <c r="F200" s="18"/>
      <c r="G200" s="19"/>
      <c r="H200" s="20"/>
      <c r="I200" s="22"/>
    </row>
    <row r="201" spans="1:9" ht="37.5" customHeight="1" x14ac:dyDescent="0.25">
      <c r="A201" s="43"/>
      <c r="B201" s="150" t="s">
        <v>92</v>
      </c>
      <c r="C201" s="150"/>
      <c r="D201" s="150"/>
      <c r="E201" s="150"/>
      <c r="F201" s="150"/>
      <c r="G201" s="151">
        <f>'Input &amp; Process'!G127</f>
        <v>904006.20000000007</v>
      </c>
      <c r="H201" s="151">
        <f>'Input &amp; Process'!H127</f>
        <v>0</v>
      </c>
      <c r="I201" s="22"/>
    </row>
    <row r="202" spans="1:9" ht="18.75" customHeight="1" x14ac:dyDescent="0.25">
      <c r="A202" s="43"/>
      <c r="B202" s="153" t="s">
        <v>202</v>
      </c>
      <c r="C202" s="153"/>
      <c r="D202" s="153"/>
      <c r="E202" s="153"/>
      <c r="F202" s="153"/>
      <c r="G202" s="154">
        <f>'Input &amp; Process'!G128</f>
        <v>1090000</v>
      </c>
      <c r="H202" s="154">
        <f>'Input &amp; Process'!H128</f>
        <v>0</v>
      </c>
      <c r="I202" s="22"/>
    </row>
    <row r="203" spans="1:9" ht="18.75" customHeight="1" x14ac:dyDescent="0.25">
      <c r="A203" s="43"/>
      <c r="B203" s="39"/>
      <c r="C203" s="22"/>
      <c r="D203" s="22"/>
      <c r="E203" s="22"/>
      <c r="F203" s="22"/>
      <c r="G203" s="40"/>
      <c r="H203" s="22"/>
      <c r="I203" s="22"/>
    </row>
    <row r="204" spans="1:9" ht="18.75" customHeight="1" x14ac:dyDescent="0.25">
      <c r="A204" s="118" t="s">
        <v>138</v>
      </c>
      <c r="B204" s="35" t="s">
        <v>98</v>
      </c>
      <c r="C204" s="36"/>
      <c r="D204" s="36"/>
      <c r="E204" s="36"/>
      <c r="F204" s="36"/>
      <c r="G204" s="37"/>
      <c r="H204" s="36"/>
      <c r="I204" s="36"/>
    </row>
    <row r="205" spans="1:9" ht="18.75" customHeight="1" x14ac:dyDescent="0.25">
      <c r="A205" s="128"/>
      <c r="B205" s="164" t="s">
        <v>82</v>
      </c>
      <c r="C205" s="164"/>
      <c r="D205" s="146" t="s">
        <v>86</v>
      </c>
      <c r="E205" s="164" t="s">
        <v>83</v>
      </c>
      <c r="F205" s="164"/>
      <c r="G205" s="164" t="s">
        <v>84</v>
      </c>
      <c r="H205" s="164"/>
      <c r="I205" s="127"/>
    </row>
    <row r="206" spans="1:9" ht="18.75" customHeight="1" x14ac:dyDescent="0.25">
      <c r="A206" s="43"/>
      <c r="B206" s="129" t="s">
        <v>85</v>
      </c>
      <c r="C206" s="17"/>
      <c r="D206" s="17"/>
      <c r="E206" s="158"/>
      <c r="F206" s="158"/>
      <c r="G206" s="158"/>
      <c r="H206" s="158"/>
      <c r="I206" s="22"/>
    </row>
    <row r="207" spans="1:9" ht="18.75" customHeight="1" x14ac:dyDescent="0.25">
      <c r="A207" s="43"/>
      <c r="B207" s="201" t="s">
        <v>93</v>
      </c>
      <c r="C207" s="156"/>
      <c r="D207" s="11">
        <f>'Input &amp; Process'!D133</f>
        <v>7</v>
      </c>
      <c r="E207" s="157">
        <f>'Input &amp; Process'!E133</f>
        <v>95000</v>
      </c>
      <c r="F207" s="158">
        <f>'Input &amp; Process'!F133</f>
        <v>0</v>
      </c>
      <c r="G207" s="159">
        <f>'Input &amp; Process'!G133</f>
        <v>665000</v>
      </c>
      <c r="H207" s="159">
        <f>'Input &amp; Process'!H133</f>
        <v>0</v>
      </c>
      <c r="I207" s="22"/>
    </row>
    <row r="208" spans="1:9" ht="18.75" customHeight="1" x14ac:dyDescent="0.25">
      <c r="A208" s="43"/>
      <c r="B208" s="201" t="s">
        <v>94</v>
      </c>
      <c r="C208" s="156"/>
      <c r="D208" s="11">
        <f>'Input &amp; Process'!D134</f>
        <v>21</v>
      </c>
      <c r="E208" s="157">
        <f>'Input &amp; Process'!E134</f>
        <v>110000</v>
      </c>
      <c r="F208" s="158">
        <f>'Input &amp; Process'!F134</f>
        <v>0</v>
      </c>
      <c r="G208" s="159">
        <f>'Input &amp; Process'!G134</f>
        <v>2310000</v>
      </c>
      <c r="H208" s="159">
        <f>'Input &amp; Process'!H134</f>
        <v>0</v>
      </c>
      <c r="I208" s="22"/>
    </row>
    <row r="209" spans="1:9" ht="18.75" customHeight="1" x14ac:dyDescent="0.25">
      <c r="A209" s="43"/>
      <c r="B209" s="201" t="s">
        <v>95</v>
      </c>
      <c r="C209" s="156"/>
      <c r="D209" s="11">
        <f>'Input &amp; Process'!D135</f>
        <v>2.1</v>
      </c>
      <c r="E209" s="157">
        <f>'Input &amp; Process'!E135</f>
        <v>115000</v>
      </c>
      <c r="F209" s="158">
        <f>'Input &amp; Process'!F135</f>
        <v>0</v>
      </c>
      <c r="G209" s="159">
        <f>'Input &amp; Process'!G135</f>
        <v>241500</v>
      </c>
      <c r="H209" s="159">
        <f>'Input &amp; Process'!H135</f>
        <v>0</v>
      </c>
      <c r="I209" s="22"/>
    </row>
    <row r="210" spans="1:9" ht="18.75" customHeight="1" x14ac:dyDescent="0.25">
      <c r="A210" s="43"/>
      <c r="B210" s="201" t="s">
        <v>96</v>
      </c>
      <c r="C210" s="156"/>
      <c r="D210" s="11">
        <f>'Input &amp; Process'!D136</f>
        <v>0.35</v>
      </c>
      <c r="E210" s="157">
        <f>'Input &amp; Process'!E136</f>
        <v>140000</v>
      </c>
      <c r="F210" s="158">
        <f>'Input &amp; Process'!F136</f>
        <v>0</v>
      </c>
      <c r="G210" s="159">
        <f>'Input &amp; Process'!G136</f>
        <v>49000</v>
      </c>
      <c r="H210" s="159">
        <f>'Input &amp; Process'!H136</f>
        <v>0</v>
      </c>
      <c r="I210" s="22"/>
    </row>
    <row r="211" spans="1:9" ht="18.75" customHeight="1" x14ac:dyDescent="0.25">
      <c r="A211" s="43"/>
      <c r="B211" s="161" t="s">
        <v>87</v>
      </c>
      <c r="C211" s="161"/>
      <c r="D211" s="161"/>
      <c r="E211" s="161"/>
      <c r="F211" s="161"/>
      <c r="G211" s="162">
        <f>'Input &amp; Process'!G137</f>
        <v>3265500</v>
      </c>
      <c r="H211" s="162">
        <f>'Input &amp; Process'!H137</f>
        <v>0</v>
      </c>
      <c r="I211" s="22"/>
    </row>
    <row r="212" spans="1:9" ht="18.75" customHeight="1" x14ac:dyDescent="0.25">
      <c r="A212" s="43"/>
      <c r="B212" s="148"/>
      <c r="C212" s="18"/>
      <c r="D212" s="18"/>
      <c r="E212" s="18"/>
      <c r="F212" s="18"/>
      <c r="G212" s="19"/>
      <c r="H212" s="20"/>
      <c r="I212" s="22"/>
    </row>
    <row r="213" spans="1:9" ht="18.75" customHeight="1" x14ac:dyDescent="0.25">
      <c r="A213" s="43"/>
      <c r="B213" s="129" t="s">
        <v>88</v>
      </c>
      <c r="C213" s="17"/>
      <c r="D213" s="17"/>
      <c r="E213" s="158"/>
      <c r="F213" s="158"/>
      <c r="G213" s="159"/>
      <c r="H213" s="159"/>
      <c r="I213" s="22"/>
    </row>
    <row r="214" spans="1:9" ht="18.75" customHeight="1" x14ac:dyDescent="0.25">
      <c r="A214" s="43"/>
      <c r="B214" s="201" t="s">
        <v>99</v>
      </c>
      <c r="C214" s="156"/>
      <c r="D214" s="11">
        <f>'Input &amp; Process'!D140</f>
        <v>1.1000000000000001</v>
      </c>
      <c r="E214" s="157">
        <f>'Input &amp; Process'!E140</f>
        <v>7000000</v>
      </c>
      <c r="F214" s="158">
        <f>'Input &amp; Process'!F140</f>
        <v>0</v>
      </c>
      <c r="G214" s="159">
        <f>'Input &amp; Process'!G140</f>
        <v>7700000.0000000009</v>
      </c>
      <c r="H214" s="159">
        <f>'Input &amp; Process'!H140</f>
        <v>0</v>
      </c>
      <c r="I214" s="22"/>
    </row>
    <row r="215" spans="1:9" ht="18.75" customHeight="1" x14ac:dyDescent="0.25">
      <c r="A215" s="43"/>
      <c r="B215" s="201" t="s">
        <v>100</v>
      </c>
      <c r="C215" s="156"/>
      <c r="D215" s="11">
        <f>'Input &amp; Process'!D141</f>
        <v>1.25</v>
      </c>
      <c r="E215" s="157">
        <f>'Input &amp; Process'!E141</f>
        <v>25000</v>
      </c>
      <c r="F215" s="158">
        <f>'Input &amp; Process'!F141</f>
        <v>0</v>
      </c>
      <c r="G215" s="159">
        <f>'Input &amp; Process'!G141</f>
        <v>31250</v>
      </c>
      <c r="H215" s="159">
        <f>'Input &amp; Process'!H141</f>
        <v>0</v>
      </c>
      <c r="I215" s="22"/>
    </row>
    <row r="216" spans="1:9" ht="18.75" customHeight="1" x14ac:dyDescent="0.25">
      <c r="A216" s="43"/>
      <c r="B216" s="201" t="s">
        <v>89</v>
      </c>
      <c r="C216" s="156"/>
      <c r="D216" s="11">
        <f>'Input &amp; Process'!D142</f>
        <v>1</v>
      </c>
      <c r="E216" s="157">
        <f>'Input &amp; Process'!E142</f>
        <v>15000</v>
      </c>
      <c r="F216" s="158">
        <f>'Input &amp; Process'!F142</f>
        <v>0</v>
      </c>
      <c r="G216" s="159">
        <f>'Input &amp; Process'!G142</f>
        <v>15000</v>
      </c>
      <c r="H216" s="159">
        <f>'Input &amp; Process'!H142</f>
        <v>0</v>
      </c>
      <c r="I216" s="22"/>
    </row>
    <row r="217" spans="1:9" ht="18.75" customHeight="1" x14ac:dyDescent="0.25">
      <c r="A217" s="43"/>
      <c r="B217" s="201"/>
      <c r="C217" s="156"/>
      <c r="D217" s="11"/>
      <c r="E217" s="157"/>
      <c r="F217" s="158"/>
      <c r="G217" s="159"/>
      <c r="H217" s="159"/>
      <c r="I217" s="22"/>
    </row>
    <row r="218" spans="1:9" ht="18.75" customHeight="1" x14ac:dyDescent="0.25">
      <c r="A218" s="43"/>
      <c r="B218" s="161" t="s">
        <v>201</v>
      </c>
      <c r="C218" s="161"/>
      <c r="D218" s="161"/>
      <c r="E218" s="161"/>
      <c r="F218" s="161"/>
      <c r="G218" s="162">
        <f>'Input &amp; Process'!G144</f>
        <v>7746250.0000000009</v>
      </c>
      <c r="H218" s="162">
        <f>'Input &amp; Process'!H144</f>
        <v>0</v>
      </c>
      <c r="I218" s="22"/>
    </row>
    <row r="219" spans="1:9" ht="18.75" customHeight="1" x14ac:dyDescent="0.25">
      <c r="A219" s="43"/>
      <c r="B219" s="148"/>
      <c r="C219" s="18"/>
      <c r="D219" s="18"/>
      <c r="E219" s="18"/>
      <c r="F219" s="18"/>
      <c r="G219" s="19"/>
      <c r="H219" s="20"/>
      <c r="I219" s="22"/>
    </row>
    <row r="220" spans="1:9" ht="37.5" customHeight="1" x14ac:dyDescent="0.25">
      <c r="A220" s="43"/>
      <c r="B220" s="150" t="s">
        <v>92</v>
      </c>
      <c r="C220" s="150"/>
      <c r="D220" s="150"/>
      <c r="E220" s="150"/>
      <c r="F220" s="150"/>
      <c r="G220" s="151">
        <f>'Input &amp; Process'!G146</f>
        <v>13139770.687500002</v>
      </c>
      <c r="H220" s="151">
        <f>'Input &amp; Process'!H146</f>
        <v>0</v>
      </c>
      <c r="I220" s="22"/>
    </row>
    <row r="221" spans="1:9" ht="18.75" customHeight="1" x14ac:dyDescent="0.25">
      <c r="A221" s="43"/>
      <c r="B221" s="153" t="s">
        <v>203</v>
      </c>
      <c r="C221" s="153"/>
      <c r="D221" s="153"/>
      <c r="E221" s="153"/>
      <c r="F221" s="153"/>
      <c r="G221" s="154">
        <f>'Input &amp; Process'!G147</f>
        <v>920000</v>
      </c>
      <c r="H221" s="154">
        <f>'Input &amp; Process'!H147</f>
        <v>0</v>
      </c>
      <c r="I221" s="22"/>
    </row>
    <row r="222" spans="1:9" ht="18.75" customHeight="1" x14ac:dyDescent="0.25">
      <c r="A222" s="43"/>
      <c r="B222" s="39"/>
      <c r="C222" s="22"/>
      <c r="D222" s="22"/>
      <c r="E222" s="22"/>
      <c r="F222" s="22"/>
      <c r="G222" s="40"/>
      <c r="H222" s="22"/>
      <c r="I222" s="22"/>
    </row>
    <row r="223" spans="1:9" ht="18.75" customHeight="1" x14ac:dyDescent="0.25">
      <c r="A223" s="118" t="s">
        <v>139</v>
      </c>
      <c r="B223" s="35" t="s">
        <v>169</v>
      </c>
      <c r="C223" s="36"/>
      <c r="D223" s="36"/>
      <c r="E223" s="36"/>
      <c r="F223" s="36"/>
      <c r="G223" s="37"/>
      <c r="H223" s="36"/>
      <c r="I223" s="36"/>
    </row>
    <row r="224" spans="1:9" ht="18.75" customHeight="1" x14ac:dyDescent="0.25">
      <c r="A224" s="128"/>
      <c r="B224" s="164" t="s">
        <v>82</v>
      </c>
      <c r="C224" s="164"/>
      <c r="D224" s="146" t="s">
        <v>86</v>
      </c>
      <c r="E224" s="164" t="s">
        <v>83</v>
      </c>
      <c r="F224" s="164"/>
      <c r="G224" s="164" t="s">
        <v>84</v>
      </c>
      <c r="H224" s="164"/>
      <c r="I224" s="127"/>
    </row>
    <row r="225" spans="1:9" ht="18.75" customHeight="1" x14ac:dyDescent="0.25">
      <c r="A225" s="43"/>
      <c r="B225" s="129" t="s">
        <v>85</v>
      </c>
      <c r="C225" s="17"/>
      <c r="D225" s="17"/>
      <c r="E225" s="158"/>
      <c r="F225" s="158"/>
      <c r="G225" s="158"/>
      <c r="H225" s="158"/>
      <c r="I225" s="22"/>
    </row>
    <row r="226" spans="1:9" ht="18.75" customHeight="1" x14ac:dyDescent="0.25">
      <c r="A226" s="43"/>
      <c r="B226" s="201" t="s">
        <v>93</v>
      </c>
      <c r="C226" s="156"/>
      <c r="D226" s="11">
        <f>'Input &amp; Process'!D152</f>
        <v>1.4999999999999999E-2</v>
      </c>
      <c r="E226" s="157">
        <f>'Input &amp; Process'!E152</f>
        <v>95000</v>
      </c>
      <c r="F226" s="158">
        <f>'Input &amp; Process'!F152</f>
        <v>0</v>
      </c>
      <c r="G226" s="159">
        <f>'Input &amp; Process'!G152</f>
        <v>1425</v>
      </c>
      <c r="H226" s="159">
        <f>'Input &amp; Process'!H152</f>
        <v>0</v>
      </c>
      <c r="I226" s="22"/>
    </row>
    <row r="227" spans="1:9" ht="18.75" customHeight="1" x14ac:dyDescent="0.25">
      <c r="A227" s="43"/>
      <c r="B227" s="201" t="s">
        <v>94</v>
      </c>
      <c r="C227" s="156"/>
      <c r="D227" s="11">
        <f>'Input &amp; Process'!D153</f>
        <v>0.15</v>
      </c>
      <c r="E227" s="157">
        <f>'Input &amp; Process'!E153</f>
        <v>110000</v>
      </c>
      <c r="F227" s="158">
        <f>'Input &amp; Process'!F153</f>
        <v>0</v>
      </c>
      <c r="G227" s="159">
        <f>'Input &amp; Process'!G153</f>
        <v>16500</v>
      </c>
      <c r="H227" s="159">
        <f>'Input &amp; Process'!H153</f>
        <v>0</v>
      </c>
      <c r="I227" s="22"/>
    </row>
    <row r="228" spans="1:9" ht="18.75" customHeight="1" x14ac:dyDescent="0.25">
      <c r="A228" s="43"/>
      <c r="B228" s="201" t="s">
        <v>95</v>
      </c>
      <c r="C228" s="156"/>
      <c r="D228" s="11">
        <f>'Input &amp; Process'!D154</f>
        <v>1.4999999999999999E-2</v>
      </c>
      <c r="E228" s="157">
        <f>'Input &amp; Process'!E154</f>
        <v>115000</v>
      </c>
      <c r="F228" s="158">
        <f>'Input &amp; Process'!F154</f>
        <v>0</v>
      </c>
      <c r="G228" s="159">
        <f>'Input &amp; Process'!G154</f>
        <v>1725</v>
      </c>
      <c r="H228" s="159">
        <f>'Input &amp; Process'!H154</f>
        <v>0</v>
      </c>
      <c r="I228" s="22"/>
    </row>
    <row r="229" spans="1:9" ht="18.75" customHeight="1" x14ac:dyDescent="0.25">
      <c r="A229" s="43"/>
      <c r="B229" s="201" t="s">
        <v>96</v>
      </c>
      <c r="C229" s="156"/>
      <c r="D229" s="11">
        <f>'Input &amp; Process'!D155</f>
        <v>8.0000000000000004E-4</v>
      </c>
      <c r="E229" s="157">
        <f>'Input &amp; Process'!E155</f>
        <v>140000</v>
      </c>
      <c r="F229" s="158">
        <f>'Input &amp; Process'!F155</f>
        <v>0</v>
      </c>
      <c r="G229" s="159">
        <f>'Input &amp; Process'!G155</f>
        <v>112</v>
      </c>
      <c r="H229" s="159">
        <f>'Input &amp; Process'!H155</f>
        <v>0</v>
      </c>
      <c r="I229" s="22"/>
    </row>
    <row r="230" spans="1:9" ht="18.75" customHeight="1" x14ac:dyDescent="0.25">
      <c r="A230" s="43"/>
      <c r="B230" s="161" t="s">
        <v>87</v>
      </c>
      <c r="C230" s="161"/>
      <c r="D230" s="161"/>
      <c r="E230" s="161"/>
      <c r="F230" s="161"/>
      <c r="G230" s="162">
        <f>'Input &amp; Process'!G156</f>
        <v>19762</v>
      </c>
      <c r="H230" s="162">
        <f>'Input &amp; Process'!H156</f>
        <v>0</v>
      </c>
      <c r="I230" s="22"/>
    </row>
    <row r="231" spans="1:9" ht="18.75" customHeight="1" x14ac:dyDescent="0.25">
      <c r="A231" s="43"/>
      <c r="B231" s="148"/>
      <c r="C231" s="18"/>
      <c r="D231" s="18"/>
      <c r="E231" s="18"/>
      <c r="F231" s="18"/>
      <c r="G231" s="19"/>
      <c r="H231" s="20"/>
      <c r="I231" s="22"/>
    </row>
    <row r="232" spans="1:9" ht="18.75" customHeight="1" x14ac:dyDescent="0.25">
      <c r="A232" s="43"/>
      <c r="B232" s="129" t="s">
        <v>88</v>
      </c>
      <c r="C232" s="17"/>
      <c r="D232" s="17"/>
      <c r="E232" s="158"/>
      <c r="F232" s="158"/>
      <c r="G232" s="159"/>
      <c r="H232" s="159"/>
      <c r="I232" s="22"/>
    </row>
    <row r="233" spans="1:9" ht="18.75" customHeight="1" x14ac:dyDescent="0.25">
      <c r="A233" s="43"/>
      <c r="B233" s="201" t="s">
        <v>101</v>
      </c>
      <c r="C233" s="156"/>
      <c r="D233" s="11">
        <f>'Input &amp; Process'!D159</f>
        <v>1</v>
      </c>
      <c r="E233" s="157">
        <f>'Input &amp; Process'!E159</f>
        <v>35000</v>
      </c>
      <c r="F233" s="158">
        <f>'Input &amp; Process'!F159</f>
        <v>0</v>
      </c>
      <c r="G233" s="159">
        <f>'Input &amp; Process'!G159</f>
        <v>35000</v>
      </c>
      <c r="H233" s="159">
        <f>'Input &amp; Process'!H159</f>
        <v>0</v>
      </c>
      <c r="I233" s="22"/>
    </row>
    <row r="234" spans="1:9" ht="18.75" customHeight="1" x14ac:dyDescent="0.25">
      <c r="A234" s="43"/>
      <c r="B234" s="201"/>
      <c r="C234" s="156"/>
      <c r="D234" s="11"/>
      <c r="E234" s="157"/>
      <c r="F234" s="158"/>
      <c r="G234" s="159"/>
      <c r="H234" s="159"/>
      <c r="I234" s="22"/>
    </row>
    <row r="235" spans="1:9" ht="18.75" customHeight="1" x14ac:dyDescent="0.25">
      <c r="A235" s="43"/>
      <c r="B235" s="201"/>
      <c r="C235" s="156"/>
      <c r="D235" s="11"/>
      <c r="E235" s="157"/>
      <c r="F235" s="158"/>
      <c r="G235" s="159"/>
      <c r="H235" s="159"/>
      <c r="I235" s="22"/>
    </row>
    <row r="236" spans="1:9" ht="18.75" customHeight="1" x14ac:dyDescent="0.25">
      <c r="A236" s="43"/>
      <c r="B236" s="201"/>
      <c r="C236" s="156"/>
      <c r="D236" s="11"/>
      <c r="E236" s="157"/>
      <c r="F236" s="158"/>
      <c r="G236" s="159"/>
      <c r="H236" s="159"/>
      <c r="I236" s="22"/>
    </row>
    <row r="237" spans="1:9" ht="18.75" customHeight="1" x14ac:dyDescent="0.25">
      <c r="A237" s="43"/>
      <c r="B237" s="161" t="s">
        <v>201</v>
      </c>
      <c r="C237" s="161"/>
      <c r="D237" s="161"/>
      <c r="E237" s="161"/>
      <c r="F237" s="161"/>
      <c r="G237" s="162">
        <f>'Input &amp; Process'!G163</f>
        <v>35000</v>
      </c>
      <c r="H237" s="162">
        <f>'Input &amp; Process'!H163</f>
        <v>0</v>
      </c>
      <c r="I237" s="22"/>
    </row>
    <row r="238" spans="1:9" ht="18.75" customHeight="1" x14ac:dyDescent="0.25">
      <c r="A238" s="43"/>
      <c r="B238" s="148"/>
      <c r="C238" s="18"/>
      <c r="D238" s="18"/>
      <c r="E238" s="18"/>
      <c r="F238" s="18"/>
      <c r="G238" s="19"/>
      <c r="H238" s="20"/>
      <c r="I238" s="22"/>
    </row>
    <row r="239" spans="1:9" ht="37.5" customHeight="1" x14ac:dyDescent="0.25">
      <c r="A239" s="43"/>
      <c r="B239" s="150" t="s">
        <v>92</v>
      </c>
      <c r="C239" s="150"/>
      <c r="D239" s="150"/>
      <c r="E239" s="150"/>
      <c r="F239" s="150"/>
      <c r="G239" s="151">
        <f>'Input &amp; Process'!G165</f>
        <v>65344.75650000001</v>
      </c>
      <c r="H239" s="151">
        <f>'Input &amp; Process'!H165</f>
        <v>0</v>
      </c>
      <c r="I239" s="22"/>
    </row>
    <row r="240" spans="1:9" ht="18.75" customHeight="1" x14ac:dyDescent="0.25">
      <c r="A240" s="43"/>
      <c r="B240" s="153" t="s">
        <v>204</v>
      </c>
      <c r="C240" s="153"/>
      <c r="D240" s="153"/>
      <c r="E240" s="153"/>
      <c r="F240" s="153"/>
      <c r="G240" s="154">
        <f>'Input &amp; Process'!G166</f>
        <v>140000</v>
      </c>
      <c r="H240" s="154">
        <f>'Input &amp; Process'!H166</f>
        <v>0</v>
      </c>
      <c r="I240" s="22"/>
    </row>
    <row r="241" spans="1:9" ht="18.75" customHeight="1" x14ac:dyDescent="0.25">
      <c r="A241" s="43"/>
      <c r="B241" s="39"/>
      <c r="C241" s="22"/>
      <c r="D241" s="22"/>
      <c r="E241" s="22"/>
      <c r="F241" s="22"/>
      <c r="G241" s="40"/>
      <c r="H241" s="22"/>
      <c r="I241" s="22"/>
    </row>
    <row r="242" spans="1:9" ht="18.75" customHeight="1" x14ac:dyDescent="0.25">
      <c r="A242" s="118" t="s">
        <v>140</v>
      </c>
      <c r="B242" s="35" t="s">
        <v>171</v>
      </c>
      <c r="C242" s="36"/>
      <c r="D242" s="36"/>
      <c r="E242" s="36"/>
      <c r="F242" s="36"/>
      <c r="G242" s="37"/>
      <c r="H242" s="36"/>
      <c r="I242" s="36"/>
    </row>
    <row r="243" spans="1:9" ht="18.75" customHeight="1" x14ac:dyDescent="0.25">
      <c r="A243" s="128"/>
      <c r="B243" s="164" t="s">
        <v>82</v>
      </c>
      <c r="C243" s="164"/>
      <c r="D243" s="146" t="s">
        <v>86</v>
      </c>
      <c r="E243" s="164" t="s">
        <v>83</v>
      </c>
      <c r="F243" s="164"/>
      <c r="G243" s="164" t="s">
        <v>84</v>
      </c>
      <c r="H243" s="164"/>
      <c r="I243" s="127"/>
    </row>
    <row r="244" spans="1:9" ht="18.75" customHeight="1" x14ac:dyDescent="0.25">
      <c r="A244" s="43"/>
      <c r="B244" s="129" t="s">
        <v>85</v>
      </c>
      <c r="C244" s="17"/>
      <c r="D244" s="17"/>
      <c r="E244" s="158"/>
      <c r="F244" s="158"/>
      <c r="G244" s="158"/>
      <c r="H244" s="158"/>
      <c r="I244" s="22"/>
    </row>
    <row r="245" spans="1:9" ht="18.75" customHeight="1" x14ac:dyDescent="0.25">
      <c r="A245" s="43"/>
      <c r="B245" s="201" t="s">
        <v>93</v>
      </c>
      <c r="C245" s="156"/>
      <c r="D245" s="11">
        <f>'Input &amp; Process'!D171</f>
        <v>1.4999999999999999E-2</v>
      </c>
      <c r="E245" s="157">
        <f>'Input &amp; Process'!E171</f>
        <v>95000</v>
      </c>
      <c r="F245" s="158">
        <f>'Input &amp; Process'!F171</f>
        <v>0</v>
      </c>
      <c r="G245" s="159">
        <f>'Input &amp; Process'!G171</f>
        <v>1425</v>
      </c>
      <c r="H245" s="159">
        <f>'Input &amp; Process'!H171</f>
        <v>0</v>
      </c>
      <c r="I245" s="22"/>
    </row>
    <row r="246" spans="1:9" ht="18.75" customHeight="1" x14ac:dyDescent="0.25">
      <c r="A246" s="43"/>
      <c r="B246" s="201" t="s">
        <v>94</v>
      </c>
      <c r="C246" s="156"/>
      <c r="D246" s="11">
        <f>'Input &amp; Process'!D172</f>
        <v>0.15</v>
      </c>
      <c r="E246" s="157">
        <f>'Input &amp; Process'!E172</f>
        <v>110000</v>
      </c>
      <c r="F246" s="158">
        <f>'Input &amp; Process'!F172</f>
        <v>0</v>
      </c>
      <c r="G246" s="159">
        <f>'Input &amp; Process'!G172</f>
        <v>16500</v>
      </c>
      <c r="H246" s="159">
        <f>'Input &amp; Process'!H172</f>
        <v>0</v>
      </c>
      <c r="I246" s="22"/>
    </row>
    <row r="247" spans="1:9" ht="18.75" customHeight="1" x14ac:dyDescent="0.25">
      <c r="A247" s="43"/>
      <c r="B247" s="201" t="s">
        <v>95</v>
      </c>
      <c r="C247" s="156"/>
      <c r="D247" s="11">
        <f>'Input &amp; Process'!D173</f>
        <v>1.4999999999999999E-2</v>
      </c>
      <c r="E247" s="157">
        <f>'Input &amp; Process'!E173</f>
        <v>115000</v>
      </c>
      <c r="F247" s="158">
        <f>'Input &amp; Process'!F173</f>
        <v>0</v>
      </c>
      <c r="G247" s="159">
        <f>'Input &amp; Process'!G173</f>
        <v>1725</v>
      </c>
      <c r="H247" s="159">
        <f>'Input &amp; Process'!H173</f>
        <v>0</v>
      </c>
      <c r="I247" s="22"/>
    </row>
    <row r="248" spans="1:9" ht="18.75" customHeight="1" x14ac:dyDescent="0.25">
      <c r="A248" s="43"/>
      <c r="B248" s="201" t="s">
        <v>96</v>
      </c>
      <c r="C248" s="156"/>
      <c r="D248" s="11">
        <f>'Input &amp; Process'!D174</f>
        <v>8.0000000000000004E-4</v>
      </c>
      <c r="E248" s="157">
        <f>'Input &amp; Process'!E174</f>
        <v>140000</v>
      </c>
      <c r="F248" s="158">
        <f>'Input &amp; Process'!F174</f>
        <v>0</v>
      </c>
      <c r="G248" s="159">
        <f>'Input &amp; Process'!G174</f>
        <v>112</v>
      </c>
      <c r="H248" s="159">
        <f>'Input &amp; Process'!H174</f>
        <v>0</v>
      </c>
      <c r="I248" s="22"/>
    </row>
    <row r="249" spans="1:9" ht="18.75" customHeight="1" x14ac:dyDescent="0.25">
      <c r="A249" s="43"/>
      <c r="B249" s="161" t="s">
        <v>87</v>
      </c>
      <c r="C249" s="161"/>
      <c r="D249" s="161"/>
      <c r="E249" s="161"/>
      <c r="F249" s="161"/>
      <c r="G249" s="162">
        <f>'Input &amp; Process'!G175</f>
        <v>19762</v>
      </c>
      <c r="H249" s="162">
        <f>'Input &amp; Process'!H175</f>
        <v>0</v>
      </c>
      <c r="I249" s="22"/>
    </row>
    <row r="250" spans="1:9" ht="18.75" customHeight="1" x14ac:dyDescent="0.25">
      <c r="A250" s="43"/>
      <c r="B250" s="148"/>
      <c r="C250" s="18"/>
      <c r="D250" s="18"/>
      <c r="E250" s="18"/>
      <c r="F250" s="18"/>
      <c r="G250" s="19"/>
      <c r="H250" s="20"/>
      <c r="I250" s="22"/>
    </row>
    <row r="251" spans="1:9" ht="18.75" customHeight="1" x14ac:dyDescent="0.25">
      <c r="A251" s="43"/>
      <c r="B251" s="129" t="s">
        <v>88</v>
      </c>
      <c r="C251" s="17"/>
      <c r="D251" s="17"/>
      <c r="E251" s="158"/>
      <c r="F251" s="158"/>
      <c r="G251" s="159"/>
      <c r="H251" s="159"/>
      <c r="I251" s="22"/>
    </row>
    <row r="252" spans="1:9" ht="18.75" customHeight="1" x14ac:dyDescent="0.25">
      <c r="A252" s="43"/>
      <c r="B252" s="201" t="s">
        <v>102</v>
      </c>
      <c r="C252" s="156"/>
      <c r="D252" s="11">
        <f>'Input &amp; Process'!D178</f>
        <v>1</v>
      </c>
      <c r="E252" s="157">
        <f>'Input &amp; Process'!E178</f>
        <v>25000</v>
      </c>
      <c r="F252" s="158">
        <f>'Input &amp; Process'!F178</f>
        <v>0</v>
      </c>
      <c r="G252" s="159">
        <f>'Input &amp; Process'!G178</f>
        <v>25000</v>
      </c>
      <c r="H252" s="159">
        <f>'Input &amp; Process'!H178</f>
        <v>0</v>
      </c>
      <c r="I252" s="22"/>
    </row>
    <row r="253" spans="1:9" ht="18.75" customHeight="1" x14ac:dyDescent="0.25">
      <c r="A253" s="43"/>
      <c r="B253" s="201"/>
      <c r="C253" s="156"/>
      <c r="D253" s="11"/>
      <c r="E253" s="157"/>
      <c r="F253" s="158"/>
      <c r="G253" s="159"/>
      <c r="H253" s="159"/>
      <c r="I253" s="22"/>
    </row>
    <row r="254" spans="1:9" ht="18.75" customHeight="1" x14ac:dyDescent="0.25">
      <c r="A254" s="43"/>
      <c r="B254" s="201"/>
      <c r="C254" s="156"/>
      <c r="D254" s="11"/>
      <c r="E254" s="157"/>
      <c r="F254" s="158"/>
      <c r="G254" s="159"/>
      <c r="H254" s="159"/>
      <c r="I254" s="22"/>
    </row>
    <row r="255" spans="1:9" ht="18.75" customHeight="1" x14ac:dyDescent="0.25">
      <c r="A255" s="43"/>
      <c r="B255" s="201"/>
      <c r="C255" s="156"/>
      <c r="D255" s="11"/>
      <c r="E255" s="157"/>
      <c r="F255" s="158"/>
      <c r="G255" s="159"/>
      <c r="H255" s="159"/>
      <c r="I255" s="22"/>
    </row>
    <row r="256" spans="1:9" ht="18.75" customHeight="1" x14ac:dyDescent="0.25">
      <c r="A256" s="43"/>
      <c r="B256" s="161" t="s">
        <v>201</v>
      </c>
      <c r="C256" s="161"/>
      <c r="D256" s="161"/>
      <c r="E256" s="161"/>
      <c r="F256" s="161"/>
      <c r="G256" s="162">
        <f>'Input &amp; Process'!G182</f>
        <v>25000</v>
      </c>
      <c r="H256" s="162">
        <f>'Input &amp; Process'!H182</f>
        <v>0</v>
      </c>
      <c r="I256" s="22"/>
    </row>
    <row r="257" spans="1:9" ht="18.75" customHeight="1" x14ac:dyDescent="0.25">
      <c r="A257" s="43"/>
      <c r="B257" s="148"/>
      <c r="C257" s="18"/>
      <c r="D257" s="18"/>
      <c r="E257" s="18"/>
      <c r="F257" s="18"/>
      <c r="G257" s="19"/>
      <c r="H257" s="20"/>
      <c r="I257" s="22"/>
    </row>
    <row r="258" spans="1:9" ht="37.5" customHeight="1" x14ac:dyDescent="0.25">
      <c r="A258" s="43"/>
      <c r="B258" s="150" t="s">
        <v>92</v>
      </c>
      <c r="C258" s="150"/>
      <c r="D258" s="150"/>
      <c r="E258" s="150"/>
      <c r="F258" s="150"/>
      <c r="G258" s="151">
        <f>'Input &amp; Process'!G184</f>
        <v>53412.256500000003</v>
      </c>
      <c r="H258" s="151">
        <f>'Input &amp; Process'!H184</f>
        <v>0</v>
      </c>
      <c r="I258" s="22"/>
    </row>
    <row r="259" spans="1:9" ht="18.75" customHeight="1" x14ac:dyDescent="0.25">
      <c r="A259" s="43"/>
      <c r="B259" s="153" t="s">
        <v>205</v>
      </c>
      <c r="C259" s="153"/>
      <c r="D259" s="153"/>
      <c r="E259" s="153"/>
      <c r="F259" s="153"/>
      <c r="G259" s="154">
        <f>'Input &amp; Process'!G185</f>
        <v>220000</v>
      </c>
      <c r="H259" s="154">
        <f>'Input &amp; Process'!H185</f>
        <v>0</v>
      </c>
      <c r="I259" s="22"/>
    </row>
    <row r="260" spans="1:9" ht="18.75" customHeight="1" x14ac:dyDescent="0.25">
      <c r="A260" s="43"/>
      <c r="B260" s="39"/>
      <c r="C260" s="22"/>
      <c r="D260" s="22"/>
      <c r="E260" s="22"/>
      <c r="F260" s="22"/>
      <c r="G260" s="40"/>
      <c r="H260" s="22"/>
      <c r="I260" s="22"/>
    </row>
    <row r="261" spans="1:9" ht="18.75" customHeight="1" x14ac:dyDescent="0.25">
      <c r="A261" s="118" t="s">
        <v>141</v>
      </c>
      <c r="B261" s="35" t="s">
        <v>105</v>
      </c>
      <c r="C261" s="36"/>
      <c r="D261" s="36"/>
      <c r="E261" s="36"/>
      <c r="F261" s="36"/>
      <c r="G261" s="37"/>
      <c r="H261" s="36"/>
      <c r="I261" s="36"/>
    </row>
    <row r="262" spans="1:9" ht="18.75" customHeight="1" x14ac:dyDescent="0.25">
      <c r="A262" s="128"/>
      <c r="B262" s="164" t="s">
        <v>82</v>
      </c>
      <c r="C262" s="164"/>
      <c r="D262" s="146" t="s">
        <v>86</v>
      </c>
      <c r="E262" s="164" t="s">
        <v>83</v>
      </c>
      <c r="F262" s="164"/>
      <c r="G262" s="164" t="s">
        <v>84</v>
      </c>
      <c r="H262" s="164"/>
      <c r="I262" s="127"/>
    </row>
    <row r="263" spans="1:9" ht="18.75" customHeight="1" x14ac:dyDescent="0.25">
      <c r="A263" s="43"/>
      <c r="B263" s="129" t="s">
        <v>85</v>
      </c>
      <c r="C263" s="17"/>
      <c r="D263" s="17"/>
      <c r="E263" s="158"/>
      <c r="F263" s="158"/>
      <c r="G263" s="158"/>
      <c r="H263" s="158"/>
      <c r="I263" s="22"/>
    </row>
    <row r="264" spans="1:9" ht="18.75" customHeight="1" x14ac:dyDescent="0.25">
      <c r="A264" s="43"/>
      <c r="B264" s="201" t="s">
        <v>93</v>
      </c>
      <c r="C264" s="156"/>
      <c r="D264" s="11">
        <f>'Input &amp; Process'!D190</f>
        <v>0.16</v>
      </c>
      <c r="E264" s="157">
        <f>'Input &amp; Process'!E190</f>
        <v>95000</v>
      </c>
      <c r="F264" s="158">
        <f>'Input &amp; Process'!F190</f>
        <v>0</v>
      </c>
      <c r="G264" s="159">
        <f>'Input &amp; Process'!G190</f>
        <v>15200</v>
      </c>
      <c r="H264" s="159">
        <f>'Input &amp; Process'!H190</f>
        <v>0</v>
      </c>
      <c r="I264" s="22"/>
    </row>
    <row r="265" spans="1:9" ht="18.75" customHeight="1" x14ac:dyDescent="0.25">
      <c r="A265" s="43"/>
      <c r="B265" s="201" t="s">
        <v>94</v>
      </c>
      <c r="C265" s="156"/>
      <c r="D265" s="11">
        <f>'Input &amp; Process'!D191</f>
        <v>7.4999999999999997E-2</v>
      </c>
      <c r="E265" s="157">
        <f>'Input &amp; Process'!E191</f>
        <v>110000</v>
      </c>
      <c r="F265" s="158">
        <f>'Input &amp; Process'!F191</f>
        <v>0</v>
      </c>
      <c r="G265" s="159">
        <f>'Input &amp; Process'!G191</f>
        <v>8250</v>
      </c>
      <c r="H265" s="159">
        <f>'Input &amp; Process'!H191</f>
        <v>0</v>
      </c>
      <c r="I265" s="22"/>
    </row>
    <row r="266" spans="1:9" ht="18.75" customHeight="1" x14ac:dyDescent="0.25">
      <c r="A266" s="43"/>
      <c r="B266" s="201" t="s">
        <v>95</v>
      </c>
      <c r="C266" s="156"/>
      <c r="D266" s="11">
        <f>'Input &amp; Process'!D192</f>
        <v>1.6E-2</v>
      </c>
      <c r="E266" s="157">
        <f>'Input &amp; Process'!E192</f>
        <v>115000</v>
      </c>
      <c r="F266" s="158">
        <f>'Input &amp; Process'!F192</f>
        <v>0</v>
      </c>
      <c r="G266" s="159">
        <f>'Input &amp; Process'!G192</f>
        <v>1840</v>
      </c>
      <c r="H266" s="159">
        <f>'Input &amp; Process'!H192</f>
        <v>0</v>
      </c>
      <c r="I266" s="22"/>
    </row>
    <row r="267" spans="1:9" ht="18.75" customHeight="1" x14ac:dyDescent="0.25">
      <c r="A267" s="43"/>
      <c r="B267" s="201" t="s">
        <v>96</v>
      </c>
      <c r="C267" s="156"/>
      <c r="D267" s="11">
        <f>'Input &amp; Process'!D193</f>
        <v>3.0000000000000001E-3</v>
      </c>
      <c r="E267" s="157">
        <f>'Input &amp; Process'!E193</f>
        <v>140000</v>
      </c>
      <c r="F267" s="158">
        <f>'Input &amp; Process'!F193</f>
        <v>0</v>
      </c>
      <c r="G267" s="159">
        <f>'Input &amp; Process'!G193</f>
        <v>420</v>
      </c>
      <c r="H267" s="159">
        <f>'Input &amp; Process'!H193</f>
        <v>0</v>
      </c>
      <c r="I267" s="22"/>
    </row>
    <row r="268" spans="1:9" ht="18.75" customHeight="1" x14ac:dyDescent="0.25">
      <c r="A268" s="43"/>
      <c r="B268" s="161" t="s">
        <v>87</v>
      </c>
      <c r="C268" s="161"/>
      <c r="D268" s="161"/>
      <c r="E268" s="161"/>
      <c r="F268" s="161"/>
      <c r="G268" s="162">
        <f>'Input &amp; Process'!G194</f>
        <v>25710</v>
      </c>
      <c r="H268" s="162">
        <f>'Input &amp; Process'!H194</f>
        <v>0</v>
      </c>
      <c r="I268" s="22"/>
    </row>
    <row r="269" spans="1:9" ht="18.75" customHeight="1" x14ac:dyDescent="0.25">
      <c r="A269" s="43"/>
      <c r="B269" s="148"/>
      <c r="C269" s="18"/>
      <c r="D269" s="18"/>
      <c r="E269" s="18"/>
      <c r="F269" s="18"/>
      <c r="G269" s="19"/>
      <c r="H269" s="20"/>
      <c r="I269" s="22"/>
    </row>
    <row r="270" spans="1:9" ht="18.75" customHeight="1" x14ac:dyDescent="0.25">
      <c r="A270" s="43"/>
      <c r="B270" s="129" t="s">
        <v>88</v>
      </c>
      <c r="C270" s="17"/>
      <c r="D270" s="17"/>
      <c r="E270" s="158"/>
      <c r="F270" s="158"/>
      <c r="G270" s="159"/>
      <c r="H270" s="159"/>
      <c r="I270" s="22"/>
    </row>
    <row r="271" spans="1:9" ht="18.75" customHeight="1" x14ac:dyDescent="0.25">
      <c r="A271" s="43"/>
      <c r="B271" s="201" t="s">
        <v>107</v>
      </c>
      <c r="C271" s="156"/>
      <c r="D271" s="11">
        <f>'Input &amp; Process'!D197</f>
        <v>0.15</v>
      </c>
      <c r="E271" s="157">
        <f>'Input &amp; Process'!E197</f>
        <v>50000</v>
      </c>
      <c r="F271" s="158">
        <f>'Input &amp; Process'!F197</f>
        <v>0</v>
      </c>
      <c r="G271" s="159">
        <f>'Input &amp; Process'!G197</f>
        <v>7500</v>
      </c>
      <c r="H271" s="159">
        <f>'Input &amp; Process'!H197</f>
        <v>0</v>
      </c>
      <c r="I271" s="22"/>
    </row>
    <row r="272" spans="1:9" ht="18.75" customHeight="1" x14ac:dyDescent="0.25">
      <c r="A272" s="43"/>
      <c r="B272" s="201" t="s">
        <v>108</v>
      </c>
      <c r="C272" s="156"/>
      <c r="D272" s="11">
        <f>'Input &amp; Process'!D198</f>
        <v>0.372</v>
      </c>
      <c r="E272" s="157">
        <f>'Input &amp; Process'!E198</f>
        <v>67000</v>
      </c>
      <c r="F272" s="158">
        <f>'Input &amp; Process'!F198</f>
        <v>0</v>
      </c>
      <c r="G272" s="159">
        <f>'Input &amp; Process'!G198</f>
        <v>24924</v>
      </c>
      <c r="H272" s="159">
        <f>'Input &amp; Process'!H198</f>
        <v>0</v>
      </c>
      <c r="I272" s="22"/>
    </row>
    <row r="273" spans="1:9" ht="18.75" customHeight="1" x14ac:dyDescent="0.25">
      <c r="A273" s="43"/>
      <c r="B273" s="201" t="s">
        <v>113</v>
      </c>
      <c r="C273" s="156"/>
      <c r="D273" s="11">
        <f>'Input &amp; Process'!D199</f>
        <v>2</v>
      </c>
      <c r="E273" s="157">
        <f>'Input &amp; Process'!E199</f>
        <v>5700</v>
      </c>
      <c r="F273" s="158">
        <f>'Input &amp; Process'!F199</f>
        <v>0</v>
      </c>
      <c r="G273" s="159">
        <f>'Input &amp; Process'!G199</f>
        <v>11400</v>
      </c>
      <c r="H273" s="159">
        <f>'Input &amp; Process'!H199</f>
        <v>0</v>
      </c>
      <c r="I273" s="22"/>
    </row>
    <row r="274" spans="1:9" ht="18.75" customHeight="1" x14ac:dyDescent="0.25">
      <c r="A274" s="43"/>
      <c r="B274" s="201"/>
      <c r="C274" s="156"/>
      <c r="D274" s="11"/>
      <c r="E274" s="157"/>
      <c r="F274" s="158"/>
      <c r="G274" s="159"/>
      <c r="H274" s="159"/>
      <c r="I274" s="22"/>
    </row>
    <row r="275" spans="1:9" ht="18.75" customHeight="1" x14ac:dyDescent="0.25">
      <c r="A275" s="43"/>
      <c r="B275" s="204" t="s">
        <v>201</v>
      </c>
      <c r="C275" s="205"/>
      <c r="D275" s="205"/>
      <c r="E275" s="205"/>
      <c r="F275" s="160"/>
      <c r="G275" s="162">
        <f>'Input &amp; Process'!G201</f>
        <v>43824</v>
      </c>
      <c r="H275" s="162">
        <f>'Input &amp; Process'!H201</f>
        <v>0</v>
      </c>
      <c r="I275" s="22"/>
    </row>
    <row r="276" spans="1:9" ht="18.75" customHeight="1" x14ac:dyDescent="0.25">
      <c r="A276" s="43"/>
      <c r="B276" s="148"/>
      <c r="C276" s="18"/>
      <c r="D276" s="18"/>
      <c r="E276" s="18"/>
      <c r="F276" s="18"/>
      <c r="G276" s="19"/>
      <c r="H276" s="20"/>
      <c r="I276" s="22"/>
    </row>
    <row r="277" spans="1:9" ht="37.5" customHeight="1" x14ac:dyDescent="0.25">
      <c r="A277" s="43"/>
      <c r="B277" s="202" t="s">
        <v>92</v>
      </c>
      <c r="C277" s="203"/>
      <c r="D277" s="203"/>
      <c r="E277" s="203"/>
      <c r="F277" s="149"/>
      <c r="G277" s="151">
        <f>'Input &amp; Process'!G203</f>
        <v>82971.445500000016</v>
      </c>
      <c r="H277" s="151">
        <f>'Input &amp; Process'!H203</f>
        <v>0</v>
      </c>
      <c r="I277" s="22"/>
    </row>
    <row r="278" spans="1:9" ht="18.75" customHeight="1" x14ac:dyDescent="0.25">
      <c r="A278" s="43"/>
      <c r="B278" s="206" t="s">
        <v>206</v>
      </c>
      <c r="C278" s="207"/>
      <c r="D278" s="207"/>
      <c r="E278" s="207"/>
      <c r="F278" s="152"/>
      <c r="G278" s="154">
        <f>'Input &amp; Process'!G204</f>
        <v>200000</v>
      </c>
      <c r="H278" s="154">
        <f>'Input &amp; Process'!H204</f>
        <v>0</v>
      </c>
      <c r="I278" s="22"/>
    </row>
    <row r="279" spans="1:9" ht="18.75" customHeight="1" x14ac:dyDescent="0.25">
      <c r="A279" s="43"/>
      <c r="B279" s="39"/>
      <c r="C279" s="22"/>
      <c r="D279" s="22"/>
      <c r="E279" s="22"/>
      <c r="F279" s="22"/>
      <c r="G279" s="40"/>
      <c r="H279" s="22"/>
      <c r="I279" s="22"/>
    </row>
    <row r="280" spans="1:9" ht="18.75" customHeight="1" x14ac:dyDescent="0.25">
      <c r="A280" s="118" t="s">
        <v>142</v>
      </c>
      <c r="B280" s="35" t="s">
        <v>121</v>
      </c>
      <c r="C280" s="36"/>
      <c r="D280" s="36"/>
      <c r="E280" s="36"/>
      <c r="F280" s="36"/>
      <c r="G280" s="37"/>
      <c r="H280" s="36"/>
      <c r="I280" s="36"/>
    </row>
    <row r="281" spans="1:9" ht="18.75" customHeight="1" x14ac:dyDescent="0.25">
      <c r="A281" s="128"/>
      <c r="B281" s="164" t="s">
        <v>82</v>
      </c>
      <c r="C281" s="164"/>
      <c r="D281" s="146" t="s">
        <v>86</v>
      </c>
      <c r="E281" s="164" t="s">
        <v>83</v>
      </c>
      <c r="F281" s="164"/>
      <c r="G281" s="164" t="s">
        <v>84</v>
      </c>
      <c r="H281" s="164"/>
      <c r="I281" s="127"/>
    </row>
    <row r="282" spans="1:9" ht="18.75" customHeight="1" x14ac:dyDescent="0.25">
      <c r="A282" s="43"/>
      <c r="B282" s="129" t="s">
        <v>85</v>
      </c>
      <c r="C282" s="17"/>
      <c r="D282" s="17"/>
      <c r="E282" s="158"/>
      <c r="F282" s="158"/>
      <c r="G282" s="158"/>
      <c r="H282" s="158"/>
      <c r="I282" s="22"/>
    </row>
    <row r="283" spans="1:9" ht="18.75" customHeight="1" x14ac:dyDescent="0.25">
      <c r="A283" s="43"/>
      <c r="B283" s="201" t="s">
        <v>93</v>
      </c>
      <c r="C283" s="156"/>
      <c r="D283" s="11">
        <f>'Input &amp; Process'!D209</f>
        <v>0.16</v>
      </c>
      <c r="E283" s="157">
        <f>'Input &amp; Process'!E209</f>
        <v>95000</v>
      </c>
      <c r="F283" s="158">
        <f>'Input &amp; Process'!F209</f>
        <v>0</v>
      </c>
      <c r="G283" s="159">
        <f>'Input &amp; Process'!G209</f>
        <v>15200</v>
      </c>
      <c r="H283" s="159">
        <f>'Input &amp; Process'!H209</f>
        <v>0</v>
      </c>
      <c r="I283" s="22"/>
    </row>
    <row r="284" spans="1:9" ht="18.75" customHeight="1" x14ac:dyDescent="0.25">
      <c r="A284" s="43"/>
      <c r="B284" s="201" t="s">
        <v>94</v>
      </c>
      <c r="C284" s="156"/>
      <c r="D284" s="11">
        <f>'Input &amp; Process'!D210</f>
        <v>7.4999999999999997E-2</v>
      </c>
      <c r="E284" s="157">
        <f>'Input &amp; Process'!E210</f>
        <v>110000</v>
      </c>
      <c r="F284" s="158">
        <f>'Input &amp; Process'!F210</f>
        <v>0</v>
      </c>
      <c r="G284" s="159">
        <f>'Input &amp; Process'!G210</f>
        <v>8250</v>
      </c>
      <c r="H284" s="159">
        <f>'Input &amp; Process'!H210</f>
        <v>0</v>
      </c>
      <c r="I284" s="22"/>
    </row>
    <row r="285" spans="1:9" ht="18.75" customHeight="1" x14ac:dyDescent="0.25">
      <c r="A285" s="43"/>
      <c r="B285" s="201" t="s">
        <v>95</v>
      </c>
      <c r="C285" s="156"/>
      <c r="D285" s="11">
        <f>'Input &amp; Process'!D211</f>
        <v>1.6E-2</v>
      </c>
      <c r="E285" s="157">
        <f>'Input &amp; Process'!E211</f>
        <v>115000</v>
      </c>
      <c r="F285" s="158">
        <f>'Input &amp; Process'!F211</f>
        <v>0</v>
      </c>
      <c r="G285" s="159">
        <f>'Input &amp; Process'!G211</f>
        <v>1840</v>
      </c>
      <c r="H285" s="159">
        <f>'Input &amp; Process'!H211</f>
        <v>0</v>
      </c>
      <c r="I285" s="22"/>
    </row>
    <row r="286" spans="1:9" ht="18.75" customHeight="1" x14ac:dyDescent="0.25">
      <c r="A286" s="43"/>
      <c r="B286" s="201" t="s">
        <v>96</v>
      </c>
      <c r="C286" s="156"/>
      <c r="D286" s="11">
        <f>'Input &amp; Process'!D212</f>
        <v>3.0000000000000001E-3</v>
      </c>
      <c r="E286" s="157">
        <f>'Input &amp; Process'!E212</f>
        <v>140000</v>
      </c>
      <c r="F286" s="158">
        <f>'Input &amp; Process'!F212</f>
        <v>0</v>
      </c>
      <c r="G286" s="159">
        <f>'Input &amp; Process'!G212</f>
        <v>420</v>
      </c>
      <c r="H286" s="159">
        <f>'Input &amp; Process'!H212</f>
        <v>0</v>
      </c>
      <c r="I286" s="22"/>
    </row>
    <row r="287" spans="1:9" ht="18.75" customHeight="1" x14ac:dyDescent="0.25">
      <c r="A287" s="43"/>
      <c r="B287" s="161" t="s">
        <v>87</v>
      </c>
      <c r="C287" s="161"/>
      <c r="D287" s="161"/>
      <c r="E287" s="161"/>
      <c r="F287" s="161"/>
      <c r="G287" s="162">
        <f>'Input &amp; Process'!G213</f>
        <v>25710</v>
      </c>
      <c r="H287" s="162">
        <f>'Input &amp; Process'!H213</f>
        <v>0</v>
      </c>
      <c r="I287" s="22"/>
    </row>
    <row r="288" spans="1:9" ht="18.75" customHeight="1" x14ac:dyDescent="0.25">
      <c r="A288" s="43"/>
      <c r="B288" s="148"/>
      <c r="C288" s="18"/>
      <c r="D288" s="18"/>
      <c r="E288" s="18"/>
      <c r="F288" s="18"/>
      <c r="G288" s="19"/>
      <c r="H288" s="20"/>
      <c r="I288" s="22"/>
    </row>
    <row r="289" spans="1:9" ht="18.75" customHeight="1" x14ac:dyDescent="0.25">
      <c r="A289" s="43"/>
      <c r="B289" s="129" t="s">
        <v>88</v>
      </c>
      <c r="C289" s="17"/>
      <c r="D289" s="17"/>
      <c r="E289" s="158"/>
      <c r="F289" s="158"/>
      <c r="G289" s="159"/>
      <c r="H289" s="159"/>
      <c r="I289" s="22"/>
    </row>
    <row r="290" spans="1:9" ht="18.75" customHeight="1" x14ac:dyDescent="0.25">
      <c r="A290" s="43"/>
      <c r="B290" s="201" t="s">
        <v>107</v>
      </c>
      <c r="C290" s="156"/>
      <c r="D290" s="11">
        <f>'Input &amp; Process'!D216</f>
        <v>0.15</v>
      </c>
      <c r="E290" s="157">
        <f>'Input &amp; Process'!E216</f>
        <v>50000</v>
      </c>
      <c r="F290" s="158">
        <f>'Input &amp; Process'!F216</f>
        <v>0</v>
      </c>
      <c r="G290" s="159">
        <f>'Input &amp; Process'!G216</f>
        <v>7500</v>
      </c>
      <c r="H290" s="159">
        <f>'Input &amp; Process'!H216</f>
        <v>0</v>
      </c>
      <c r="I290" s="22"/>
    </row>
    <row r="291" spans="1:9" ht="18.75" customHeight="1" x14ac:dyDescent="0.25">
      <c r="A291" s="43"/>
      <c r="B291" s="201" t="s">
        <v>108</v>
      </c>
      <c r="C291" s="156"/>
      <c r="D291" s="11">
        <f>'Input &amp; Process'!D217</f>
        <v>0.372</v>
      </c>
      <c r="E291" s="157">
        <f>'Input &amp; Process'!E217</f>
        <v>67000</v>
      </c>
      <c r="F291" s="158">
        <f>'Input &amp; Process'!F217</f>
        <v>0</v>
      </c>
      <c r="G291" s="159">
        <f>'Input &amp; Process'!G217</f>
        <v>24924</v>
      </c>
      <c r="H291" s="159">
        <f>'Input &amp; Process'!H217</f>
        <v>0</v>
      </c>
      <c r="I291" s="22"/>
    </row>
    <row r="292" spans="1:9" ht="18.75" customHeight="1" x14ac:dyDescent="0.25">
      <c r="A292" s="43"/>
      <c r="B292" s="201" t="s">
        <v>113</v>
      </c>
      <c r="C292" s="156"/>
      <c r="D292" s="11">
        <f>'Input &amp; Process'!D218</f>
        <v>2</v>
      </c>
      <c r="E292" s="157">
        <f>'Input &amp; Process'!E218</f>
        <v>5700</v>
      </c>
      <c r="F292" s="158">
        <f>'Input &amp; Process'!F218</f>
        <v>0</v>
      </c>
      <c r="G292" s="159">
        <f>'Input &amp; Process'!G218</f>
        <v>11400</v>
      </c>
      <c r="H292" s="159">
        <f>'Input &amp; Process'!H218</f>
        <v>0</v>
      </c>
      <c r="I292" s="22"/>
    </row>
    <row r="293" spans="1:9" ht="18.75" customHeight="1" x14ac:dyDescent="0.25">
      <c r="A293" s="43"/>
      <c r="B293" s="201"/>
      <c r="C293" s="156"/>
      <c r="D293" s="11"/>
      <c r="E293" s="157"/>
      <c r="F293" s="158"/>
      <c r="G293" s="159"/>
      <c r="H293" s="159"/>
      <c r="I293" s="22"/>
    </row>
    <row r="294" spans="1:9" ht="18.75" customHeight="1" x14ac:dyDescent="0.25">
      <c r="A294" s="43"/>
      <c r="B294" s="161" t="s">
        <v>201</v>
      </c>
      <c r="C294" s="161"/>
      <c r="D294" s="161"/>
      <c r="E294" s="161"/>
      <c r="F294" s="161"/>
      <c r="G294" s="162">
        <f>'Input &amp; Process'!G220</f>
        <v>43824</v>
      </c>
      <c r="H294" s="162">
        <f>'Input &amp; Process'!H220</f>
        <v>0</v>
      </c>
      <c r="I294" s="22"/>
    </row>
    <row r="295" spans="1:9" ht="18.75" customHeight="1" x14ac:dyDescent="0.25">
      <c r="A295" s="43"/>
      <c r="B295" s="148"/>
      <c r="C295" s="18"/>
      <c r="D295" s="18"/>
      <c r="E295" s="18"/>
      <c r="F295" s="18"/>
      <c r="G295" s="19"/>
      <c r="H295" s="20"/>
      <c r="I295" s="22"/>
    </row>
    <row r="296" spans="1:9" ht="37.5" customHeight="1" x14ac:dyDescent="0.25">
      <c r="A296" s="43"/>
      <c r="B296" s="150" t="s">
        <v>92</v>
      </c>
      <c r="C296" s="150"/>
      <c r="D296" s="150"/>
      <c r="E296" s="150"/>
      <c r="F296" s="150"/>
      <c r="G296" s="151">
        <f>'Input &amp; Process'!G222</f>
        <v>82971.445500000016</v>
      </c>
      <c r="H296" s="151">
        <f>'Input &amp; Process'!H222</f>
        <v>0</v>
      </c>
      <c r="I296" s="22"/>
    </row>
    <row r="297" spans="1:9" ht="18.75" customHeight="1" x14ac:dyDescent="0.25">
      <c r="A297" s="43"/>
      <c r="B297" s="153" t="s">
        <v>207</v>
      </c>
      <c r="C297" s="153"/>
      <c r="D297" s="153"/>
      <c r="E297" s="153"/>
      <c r="F297" s="153"/>
      <c r="G297" s="154">
        <f>'Input &amp; Process'!G223</f>
        <v>230000</v>
      </c>
      <c r="H297" s="154">
        <f>'Input &amp; Process'!H223</f>
        <v>0</v>
      </c>
      <c r="I297" s="22"/>
    </row>
    <row r="298" spans="1:9" ht="18.75" customHeight="1" x14ac:dyDescent="0.25">
      <c r="A298" s="43"/>
      <c r="B298" s="39"/>
      <c r="C298" s="22"/>
      <c r="D298" s="22"/>
      <c r="E298" s="22"/>
      <c r="F298" s="22"/>
      <c r="G298" s="40"/>
      <c r="H298" s="22"/>
      <c r="I298" s="22"/>
    </row>
    <row r="299" spans="1:9" ht="18.75" customHeight="1" x14ac:dyDescent="0.25">
      <c r="A299" s="43"/>
      <c r="B299" s="39"/>
      <c r="C299" s="22"/>
      <c r="D299" s="22"/>
      <c r="E299" s="22"/>
      <c r="F299" s="22"/>
      <c r="G299" s="40"/>
      <c r="H299" s="22"/>
      <c r="I299" s="22"/>
    </row>
  </sheetData>
  <mergeCells count="272">
    <mergeCell ref="B297:F297"/>
    <mergeCell ref="G297:H297"/>
    <mergeCell ref="B293:C293"/>
    <mergeCell ref="E293:F293"/>
    <mergeCell ref="G293:H293"/>
    <mergeCell ref="B294:F294"/>
    <mergeCell ref="G294:H294"/>
    <mergeCell ref="B296:F296"/>
    <mergeCell ref="G296:H296"/>
    <mergeCell ref="B291:C291"/>
    <mergeCell ref="E291:F291"/>
    <mergeCell ref="G291:H291"/>
    <mergeCell ref="B292:C292"/>
    <mergeCell ref="E292:F292"/>
    <mergeCell ref="G292:H292"/>
    <mergeCell ref="B287:F287"/>
    <mergeCell ref="G287:H287"/>
    <mergeCell ref="E289:F289"/>
    <mergeCell ref="G289:H289"/>
    <mergeCell ref="B290:C290"/>
    <mergeCell ref="E290:F290"/>
    <mergeCell ref="G290:H290"/>
    <mergeCell ref="B285:C285"/>
    <mergeCell ref="E285:F285"/>
    <mergeCell ref="G285:H285"/>
    <mergeCell ref="B286:C286"/>
    <mergeCell ref="E286:F286"/>
    <mergeCell ref="G286:H286"/>
    <mergeCell ref="B283:C283"/>
    <mergeCell ref="E283:F283"/>
    <mergeCell ref="G283:H283"/>
    <mergeCell ref="B284:C284"/>
    <mergeCell ref="E284:F284"/>
    <mergeCell ref="G284:H284"/>
    <mergeCell ref="B278:F278"/>
    <mergeCell ref="G278:H278"/>
    <mergeCell ref="B281:C281"/>
    <mergeCell ref="E281:F281"/>
    <mergeCell ref="G281:H281"/>
    <mergeCell ref="E282:F282"/>
    <mergeCell ref="G282:H282"/>
    <mergeCell ref="B274:C274"/>
    <mergeCell ref="E274:F274"/>
    <mergeCell ref="G274:H274"/>
    <mergeCell ref="B275:F275"/>
    <mergeCell ref="G275:H275"/>
    <mergeCell ref="B277:F277"/>
    <mergeCell ref="G277:H277"/>
    <mergeCell ref="B272:C272"/>
    <mergeCell ref="E272:F272"/>
    <mergeCell ref="G272:H272"/>
    <mergeCell ref="B273:C273"/>
    <mergeCell ref="E273:F273"/>
    <mergeCell ref="G273:H273"/>
    <mergeCell ref="B268:F268"/>
    <mergeCell ref="G268:H268"/>
    <mergeCell ref="E270:F270"/>
    <mergeCell ref="G270:H270"/>
    <mergeCell ref="B271:C271"/>
    <mergeCell ref="E271:F271"/>
    <mergeCell ref="G271:H271"/>
    <mergeCell ref="B266:C266"/>
    <mergeCell ref="E266:F266"/>
    <mergeCell ref="G266:H266"/>
    <mergeCell ref="B267:C267"/>
    <mergeCell ref="E267:F267"/>
    <mergeCell ref="G267:H267"/>
    <mergeCell ref="B264:C264"/>
    <mergeCell ref="E264:F264"/>
    <mergeCell ref="G264:H264"/>
    <mergeCell ref="B265:C265"/>
    <mergeCell ref="E265:F265"/>
    <mergeCell ref="G265:H265"/>
    <mergeCell ref="B259:F259"/>
    <mergeCell ref="G259:H259"/>
    <mergeCell ref="B262:C262"/>
    <mergeCell ref="E262:F262"/>
    <mergeCell ref="G262:H262"/>
    <mergeCell ref="E263:F263"/>
    <mergeCell ref="G263:H263"/>
    <mergeCell ref="B255:C255"/>
    <mergeCell ref="E255:F255"/>
    <mergeCell ref="G255:H255"/>
    <mergeCell ref="B256:F256"/>
    <mergeCell ref="G256:H256"/>
    <mergeCell ref="B258:F258"/>
    <mergeCell ref="G258:H258"/>
    <mergeCell ref="B253:C253"/>
    <mergeCell ref="E253:F253"/>
    <mergeCell ref="G253:H253"/>
    <mergeCell ref="B254:C254"/>
    <mergeCell ref="E254:F254"/>
    <mergeCell ref="G254:H254"/>
    <mergeCell ref="B249:F249"/>
    <mergeCell ref="G249:H249"/>
    <mergeCell ref="E251:F251"/>
    <mergeCell ref="G251:H251"/>
    <mergeCell ref="B252:C252"/>
    <mergeCell ref="E252:F252"/>
    <mergeCell ref="G252:H252"/>
    <mergeCell ref="B247:C247"/>
    <mergeCell ref="E247:F247"/>
    <mergeCell ref="G247:H247"/>
    <mergeCell ref="B248:C248"/>
    <mergeCell ref="E248:F248"/>
    <mergeCell ref="G248:H248"/>
    <mergeCell ref="B245:C245"/>
    <mergeCell ref="E245:F245"/>
    <mergeCell ref="G245:H245"/>
    <mergeCell ref="B246:C246"/>
    <mergeCell ref="E246:F246"/>
    <mergeCell ref="G246:H246"/>
    <mergeCell ref="B240:F240"/>
    <mergeCell ref="G240:H240"/>
    <mergeCell ref="B243:C243"/>
    <mergeCell ref="E243:F243"/>
    <mergeCell ref="G243:H243"/>
    <mergeCell ref="E244:F244"/>
    <mergeCell ref="G244:H244"/>
    <mergeCell ref="B236:C236"/>
    <mergeCell ref="E236:F236"/>
    <mergeCell ref="G236:H236"/>
    <mergeCell ref="B237:F237"/>
    <mergeCell ref="G237:H237"/>
    <mergeCell ref="B239:F239"/>
    <mergeCell ref="G239:H239"/>
    <mergeCell ref="B234:C234"/>
    <mergeCell ref="E234:F234"/>
    <mergeCell ref="G234:H234"/>
    <mergeCell ref="B235:C235"/>
    <mergeCell ref="E235:F235"/>
    <mergeCell ref="G235:H235"/>
    <mergeCell ref="B230:F230"/>
    <mergeCell ref="G230:H230"/>
    <mergeCell ref="E232:F232"/>
    <mergeCell ref="G232:H232"/>
    <mergeCell ref="B233:C233"/>
    <mergeCell ref="E233:F233"/>
    <mergeCell ref="G233:H233"/>
    <mergeCell ref="B228:C228"/>
    <mergeCell ref="E228:F228"/>
    <mergeCell ref="G228:H228"/>
    <mergeCell ref="B229:C229"/>
    <mergeCell ref="E229:F229"/>
    <mergeCell ref="G229:H229"/>
    <mergeCell ref="B226:C226"/>
    <mergeCell ref="E226:F226"/>
    <mergeCell ref="G226:H226"/>
    <mergeCell ref="B227:C227"/>
    <mergeCell ref="E227:F227"/>
    <mergeCell ref="G227:H227"/>
    <mergeCell ref="B221:F221"/>
    <mergeCell ref="G221:H221"/>
    <mergeCell ref="B224:C224"/>
    <mergeCell ref="E224:F224"/>
    <mergeCell ref="G224:H224"/>
    <mergeCell ref="E225:F225"/>
    <mergeCell ref="G225:H225"/>
    <mergeCell ref="B217:C217"/>
    <mergeCell ref="E217:F217"/>
    <mergeCell ref="G217:H217"/>
    <mergeCell ref="B218:F218"/>
    <mergeCell ref="G218:H218"/>
    <mergeCell ref="B220:F220"/>
    <mergeCell ref="G220:H220"/>
    <mergeCell ref="B215:C215"/>
    <mergeCell ref="E215:F215"/>
    <mergeCell ref="G215:H215"/>
    <mergeCell ref="B216:C216"/>
    <mergeCell ref="E216:F216"/>
    <mergeCell ref="G216:H216"/>
    <mergeCell ref="B211:F211"/>
    <mergeCell ref="G211:H211"/>
    <mergeCell ref="E213:F213"/>
    <mergeCell ref="G213:H213"/>
    <mergeCell ref="B214:C214"/>
    <mergeCell ref="E214:F214"/>
    <mergeCell ref="G214:H214"/>
    <mergeCell ref="B209:C209"/>
    <mergeCell ref="E209:F209"/>
    <mergeCell ref="G209:H209"/>
    <mergeCell ref="B210:C210"/>
    <mergeCell ref="E210:F210"/>
    <mergeCell ref="G210:H210"/>
    <mergeCell ref="B207:C207"/>
    <mergeCell ref="E207:F207"/>
    <mergeCell ref="G207:H207"/>
    <mergeCell ref="B208:C208"/>
    <mergeCell ref="E208:F208"/>
    <mergeCell ref="G208:H208"/>
    <mergeCell ref="B202:F202"/>
    <mergeCell ref="G202:H202"/>
    <mergeCell ref="B205:C205"/>
    <mergeCell ref="E205:F205"/>
    <mergeCell ref="G205:H205"/>
    <mergeCell ref="E206:F206"/>
    <mergeCell ref="G206:H206"/>
    <mergeCell ref="B198:C198"/>
    <mergeCell ref="E198:F198"/>
    <mergeCell ref="G198:H198"/>
    <mergeCell ref="B199:F199"/>
    <mergeCell ref="G199:H199"/>
    <mergeCell ref="B201:F201"/>
    <mergeCell ref="G201:H201"/>
    <mergeCell ref="B196:C196"/>
    <mergeCell ref="E196:F196"/>
    <mergeCell ref="G196:H196"/>
    <mergeCell ref="B197:C197"/>
    <mergeCell ref="E197:F197"/>
    <mergeCell ref="G197:H197"/>
    <mergeCell ref="B192:F192"/>
    <mergeCell ref="G192:H192"/>
    <mergeCell ref="E194:F194"/>
    <mergeCell ref="G194:H194"/>
    <mergeCell ref="B195:C195"/>
    <mergeCell ref="E195:F195"/>
    <mergeCell ref="G195:H195"/>
    <mergeCell ref="B191:C191"/>
    <mergeCell ref="E191:F191"/>
    <mergeCell ref="G191:H191"/>
    <mergeCell ref="B188:C188"/>
    <mergeCell ref="E188:F188"/>
    <mergeCell ref="G188:H188"/>
    <mergeCell ref="B189:C189"/>
    <mergeCell ref="E189:F189"/>
    <mergeCell ref="G189:H189"/>
    <mergeCell ref="E187:F187"/>
    <mergeCell ref="G187:H187"/>
    <mergeCell ref="H140:I140"/>
    <mergeCell ref="H154:I154"/>
    <mergeCell ref="H155:I155"/>
    <mergeCell ref="H156:I156"/>
    <mergeCell ref="H157:I157"/>
    <mergeCell ref="H158:I158"/>
    <mergeCell ref="B190:C190"/>
    <mergeCell ref="E190:F190"/>
    <mergeCell ref="G190:H190"/>
    <mergeCell ref="H138:I138"/>
    <mergeCell ref="G84:H84"/>
    <mergeCell ref="G85:H85"/>
    <mergeCell ref="G86:H86"/>
    <mergeCell ref="G87:H87"/>
    <mergeCell ref="G88:H88"/>
    <mergeCell ref="G89:H89"/>
    <mergeCell ref="H159:I159"/>
    <mergeCell ref="B186:C186"/>
    <mergeCell ref="E186:F186"/>
    <mergeCell ref="G186:H186"/>
    <mergeCell ref="H139:I139"/>
    <mergeCell ref="B130:I130"/>
    <mergeCell ref="H132:I132"/>
    <mergeCell ref="H133:I133"/>
    <mergeCell ref="H134:I134"/>
    <mergeCell ref="H137:I137"/>
    <mergeCell ref="A1:I1"/>
    <mergeCell ref="A3:C6"/>
    <mergeCell ref="F3:I3"/>
    <mergeCell ref="F4:I4"/>
    <mergeCell ref="F5:I5"/>
    <mergeCell ref="F6:I6"/>
    <mergeCell ref="H76:I76"/>
    <mergeCell ref="H77:I77"/>
    <mergeCell ref="G80:H80"/>
    <mergeCell ref="G81:H81"/>
    <mergeCell ref="G82:H82"/>
    <mergeCell ref="G83:H83"/>
    <mergeCell ref="E62:F62"/>
    <mergeCell ref="G62:H62"/>
    <mergeCell ref="E67:F67"/>
    <mergeCell ref="G67:H67"/>
    <mergeCell ref="H74:I74"/>
    <mergeCell ref="H75:I75"/>
  </mergeCells>
  <dataValidations disablePrompts="1" count="1">
    <dataValidation type="list" allowBlank="1" showInputMessage="1" showErrorMessage="1" sqref="H31:H32" xr:uid="{0FE9F138-1561-46C6-B446-D95D0F2228D1}">
      <formula1>"0,1,2,3"</formula1>
    </dataValidation>
  </dataValidations>
  <hyperlinks>
    <hyperlink ref="F6" r:id="rId1" xr:uid="{FCF644F6-37A6-4860-965D-71D3E7D7AA28}"/>
  </hyperlinks>
  <pageMargins left="0.7" right="0.7" top="0.75" bottom="0.75" header="0.3" footer="0.3"/>
  <pageSetup orientation="portrait" r:id="rId2"/>
  <headerFooter>
    <oddHeader>&amp;L&amp;"Calibri,Bold"&amp;K05-022Versi 1.0&amp;C&amp;"Calibri,Bold"&amp;K05-022Page &amp;P</oddHeader>
    <oddFooter xml:space="preserve">&amp;L&amp;"Calibri,Bold"&amp;K05-023Dapatkan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Table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2022-06-28T05:13:28Z</cp:lastPrinted>
  <dcterms:created xsi:type="dcterms:W3CDTF">2022-06-26T03:54:31Z</dcterms:created>
  <dcterms:modified xsi:type="dcterms:W3CDTF">2022-11-17T04:13:37Z</dcterms:modified>
</cp:coreProperties>
</file>