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evisi/"/>
    </mc:Choice>
  </mc:AlternateContent>
  <xr:revisionPtr revIDLastSave="89" documentId="13_ncr:1_{9B14D223-1BCF-4073-9BD8-94259499E361}" xr6:coauthVersionLast="47" xr6:coauthVersionMax="47" xr10:uidLastSave="{AA40417B-F281-44E3-ADC6-D5B4F2C92E86}"/>
  <bookViews>
    <workbookView xWindow="-120" yWindow="-120" windowWidth="29040" windowHeight="15720" xr2:uid="{21FCEAF9-0CA6-47D8-9BDF-B8C2C9992E2F}"/>
  </bookViews>
  <sheets>
    <sheet name="About" sheetId="4" r:id="rId1"/>
    <sheet name="Input &amp; Process" sheetId="1" r:id="rId2"/>
    <sheet name="Table" sheetId="2" r:id="rId3"/>
    <sheet name="Re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5" i="3" l="1"/>
  <c r="G275" i="3"/>
  <c r="H274" i="3"/>
  <c r="G274" i="3"/>
  <c r="H270" i="3"/>
  <c r="G270" i="3"/>
  <c r="F270" i="3"/>
  <c r="E270" i="3"/>
  <c r="H269" i="3"/>
  <c r="G269" i="3"/>
  <c r="F269" i="3"/>
  <c r="E269" i="3"/>
  <c r="H268" i="3"/>
  <c r="G268" i="3"/>
  <c r="F268" i="3"/>
  <c r="E268" i="3"/>
  <c r="H264" i="3"/>
  <c r="G264" i="3"/>
  <c r="F264" i="3"/>
  <c r="E264" i="3"/>
  <c r="H263" i="3"/>
  <c r="G263" i="3"/>
  <c r="F263" i="3"/>
  <c r="E263" i="3"/>
  <c r="H262" i="3"/>
  <c r="G262" i="3"/>
  <c r="F262" i="3"/>
  <c r="E262" i="3"/>
  <c r="H261" i="3"/>
  <c r="G261" i="3"/>
  <c r="F261" i="3"/>
  <c r="E261" i="3"/>
  <c r="H257" i="3"/>
  <c r="G257" i="3"/>
  <c r="H256" i="3"/>
  <c r="G256" i="3"/>
  <c r="H252" i="3"/>
  <c r="G252" i="3"/>
  <c r="F252" i="3"/>
  <c r="E252" i="3"/>
  <c r="H251" i="3"/>
  <c r="G251" i="3"/>
  <c r="F251" i="3"/>
  <c r="E251" i="3"/>
  <c r="H250" i="3"/>
  <c r="G250" i="3"/>
  <c r="F250" i="3"/>
  <c r="E250" i="3"/>
  <c r="H246" i="3"/>
  <c r="G246" i="3"/>
  <c r="F246" i="3"/>
  <c r="E246" i="3"/>
  <c r="H245" i="3"/>
  <c r="G245" i="3"/>
  <c r="F245" i="3"/>
  <c r="E245" i="3"/>
  <c r="H244" i="3"/>
  <c r="G244" i="3"/>
  <c r="F244" i="3"/>
  <c r="E244" i="3"/>
  <c r="H243" i="3"/>
  <c r="G243" i="3"/>
  <c r="F243" i="3"/>
  <c r="E243" i="3"/>
  <c r="H238" i="3"/>
  <c r="G238" i="3"/>
  <c r="H237" i="3"/>
  <c r="G237" i="3"/>
  <c r="H231" i="3"/>
  <c r="G231" i="3"/>
  <c r="F231" i="3"/>
  <c r="E231" i="3"/>
  <c r="H227" i="3"/>
  <c r="G227" i="3"/>
  <c r="F227" i="3"/>
  <c r="E227" i="3"/>
  <c r="H226" i="3"/>
  <c r="G226" i="3"/>
  <c r="F226" i="3"/>
  <c r="E226" i="3"/>
  <c r="H225" i="3"/>
  <c r="G225" i="3"/>
  <c r="F225" i="3"/>
  <c r="E225" i="3"/>
  <c r="H224" i="3"/>
  <c r="G224" i="3"/>
  <c r="F224" i="3"/>
  <c r="E224" i="3"/>
  <c r="H220" i="3"/>
  <c r="G220" i="3"/>
  <c r="H219" i="3"/>
  <c r="G219" i="3"/>
  <c r="H213" i="3"/>
  <c r="G213" i="3"/>
  <c r="F213" i="3"/>
  <c r="E213" i="3"/>
  <c r="H209" i="3"/>
  <c r="G209" i="3"/>
  <c r="F209" i="3"/>
  <c r="E209" i="3"/>
  <c r="H208" i="3"/>
  <c r="G208" i="3"/>
  <c r="F208" i="3"/>
  <c r="E208" i="3"/>
  <c r="H207" i="3"/>
  <c r="G207" i="3"/>
  <c r="F207" i="3"/>
  <c r="E207" i="3"/>
  <c r="H206" i="3"/>
  <c r="G206" i="3"/>
  <c r="F206" i="3"/>
  <c r="E206" i="3"/>
  <c r="H201" i="3"/>
  <c r="G201" i="3"/>
  <c r="H200" i="3"/>
  <c r="G200" i="3"/>
  <c r="H196" i="3"/>
  <c r="G196" i="3"/>
  <c r="F196" i="3"/>
  <c r="E196" i="3"/>
  <c r="H195" i="3"/>
  <c r="G195" i="3"/>
  <c r="F195" i="3"/>
  <c r="E195" i="3"/>
  <c r="H194" i="3"/>
  <c r="G194" i="3"/>
  <c r="F194" i="3"/>
  <c r="E194" i="3"/>
  <c r="H190" i="3"/>
  <c r="G190" i="3"/>
  <c r="F190" i="3"/>
  <c r="E190" i="3"/>
  <c r="H189" i="3"/>
  <c r="G189" i="3"/>
  <c r="F189" i="3"/>
  <c r="E189" i="3"/>
  <c r="H188" i="3"/>
  <c r="G188" i="3"/>
  <c r="F188" i="3"/>
  <c r="E188" i="3"/>
  <c r="H187" i="3"/>
  <c r="G187" i="3"/>
  <c r="F187" i="3"/>
  <c r="E187" i="3"/>
  <c r="H178" i="3"/>
  <c r="G178" i="3"/>
  <c r="H177" i="3"/>
  <c r="G177" i="3"/>
  <c r="H173" i="3"/>
  <c r="G173" i="3"/>
  <c r="F173" i="3"/>
  <c r="E173" i="3"/>
  <c r="H172" i="3"/>
  <c r="G172" i="3"/>
  <c r="F172" i="3"/>
  <c r="E172" i="3"/>
  <c r="H171" i="3"/>
  <c r="G171" i="3"/>
  <c r="F171" i="3"/>
  <c r="E171" i="3"/>
  <c r="H167" i="3"/>
  <c r="G167" i="3"/>
  <c r="F167" i="3"/>
  <c r="E167" i="3"/>
  <c r="H166" i="3"/>
  <c r="G166" i="3"/>
  <c r="F166" i="3"/>
  <c r="E166" i="3"/>
  <c r="H165" i="3"/>
  <c r="G165" i="3"/>
  <c r="F165" i="3"/>
  <c r="E165" i="3"/>
  <c r="H164" i="3"/>
  <c r="G164" i="3"/>
  <c r="F164" i="3"/>
  <c r="E164" i="3"/>
  <c r="H158" i="3"/>
  <c r="H157" i="3"/>
  <c r="H156" i="3"/>
  <c r="G156" i="3"/>
  <c r="F156" i="3"/>
  <c r="H155" i="3"/>
  <c r="G155" i="3"/>
  <c r="F155" i="3"/>
  <c r="H154" i="3"/>
  <c r="G154" i="3"/>
  <c r="F154" i="3"/>
  <c r="H153" i="3"/>
  <c r="G153" i="3"/>
  <c r="F153" i="3"/>
  <c r="H152" i="3"/>
  <c r="G152" i="3"/>
  <c r="F152" i="3"/>
  <c r="H149" i="3"/>
  <c r="H148" i="3"/>
  <c r="H144" i="3"/>
  <c r="H143" i="3"/>
  <c r="H142" i="3"/>
  <c r="H141" i="3"/>
  <c r="H140" i="3"/>
  <c r="H135" i="3"/>
  <c r="H134" i="3"/>
  <c r="H133" i="3"/>
  <c r="H132" i="3"/>
  <c r="H131" i="3"/>
  <c r="H130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0" i="3"/>
  <c r="H109" i="3"/>
  <c r="H108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I72" i="3"/>
  <c r="H72" i="3"/>
  <c r="I71" i="3"/>
  <c r="H71" i="3"/>
  <c r="I70" i="3"/>
  <c r="H70" i="3"/>
  <c r="I69" i="3"/>
  <c r="H69" i="3"/>
  <c r="H64" i="3"/>
  <c r="H63" i="3"/>
  <c r="F66" i="3"/>
  <c r="F65" i="3"/>
  <c r="F64" i="3"/>
  <c r="F63" i="3"/>
  <c r="D66" i="3"/>
  <c r="D65" i="3"/>
  <c r="D64" i="3"/>
  <c r="D63" i="3"/>
  <c r="H35" i="3"/>
  <c r="H34" i="3"/>
  <c r="H33" i="3"/>
  <c r="H32" i="3"/>
  <c r="H31" i="3"/>
  <c r="H29" i="3"/>
  <c r="G29" i="3"/>
  <c r="F29" i="3"/>
  <c r="E29" i="3"/>
  <c r="D29" i="3"/>
  <c r="H28" i="3"/>
  <c r="G28" i="3"/>
  <c r="F28" i="3"/>
  <c r="E28" i="3"/>
  <c r="D28" i="3"/>
  <c r="H25" i="3"/>
  <c r="H24" i="3"/>
  <c r="G235" i="3" l="1"/>
  <c r="G175" i="3"/>
  <c r="G198" i="3"/>
  <c r="G217" i="3"/>
  <c r="G254" i="3"/>
  <c r="G168" i="3"/>
  <c r="G272" i="3"/>
  <c r="G191" i="3" l="1"/>
  <c r="G210" i="3" l="1"/>
  <c r="G228" i="3" l="1"/>
  <c r="G247" i="3" l="1"/>
  <c r="G265" i="3"/>
  <c r="R51" i="1" l="1"/>
  <c r="R50" i="1"/>
  <c r="G197" i="1"/>
  <c r="R49" i="1"/>
  <c r="R48" i="1"/>
  <c r="R47" i="1"/>
  <c r="R46" i="1"/>
  <c r="G121" i="1" l="1"/>
  <c r="F26" i="2"/>
  <c r="B29" i="2" s="1"/>
  <c r="B30" i="2" s="1"/>
  <c r="F39" i="2"/>
  <c r="B42" i="2" s="1"/>
  <c r="F52" i="2"/>
  <c r="B55" i="2" s="1"/>
  <c r="M52" i="2"/>
  <c r="J55" i="2" s="1"/>
  <c r="C3" i="2"/>
  <c r="C4" i="2" s="1"/>
  <c r="B3" i="2"/>
  <c r="R38" i="1"/>
  <c r="R36" i="1"/>
  <c r="H96" i="1"/>
  <c r="H95" i="1"/>
  <c r="E191" i="1"/>
  <c r="G191" i="1" s="1"/>
  <c r="E192" i="1"/>
  <c r="G192" i="1" s="1"/>
  <c r="E190" i="1"/>
  <c r="G190" i="1" s="1"/>
  <c r="H87" i="1"/>
  <c r="E171" i="1"/>
  <c r="G171" i="1" s="1"/>
  <c r="G175" i="1" s="1"/>
  <c r="E152" i="1"/>
  <c r="G152" i="1" s="1"/>
  <c r="G156" i="1" s="1"/>
  <c r="E135" i="1"/>
  <c r="G135" i="1" s="1"/>
  <c r="E134" i="1"/>
  <c r="G134" i="1" s="1"/>
  <c r="E114" i="1"/>
  <c r="G114" i="1" s="1"/>
  <c r="E133" i="1"/>
  <c r="G133" i="1" s="1"/>
  <c r="E116" i="1"/>
  <c r="G116" i="1" s="1"/>
  <c r="E115" i="1"/>
  <c r="G115" i="1" s="1"/>
  <c r="E108" i="1"/>
  <c r="G108" i="1" s="1"/>
  <c r="E109" i="1"/>
  <c r="G109" i="1" s="1"/>
  <c r="E110" i="1"/>
  <c r="G110" i="1" s="1"/>
  <c r="E107" i="1"/>
  <c r="G107" i="1" s="1"/>
  <c r="H85" i="1"/>
  <c r="H86" i="1" s="1"/>
  <c r="H92" i="1"/>
  <c r="H97" i="1" s="1"/>
  <c r="H91" i="1"/>
  <c r="G97" i="1" s="1"/>
  <c r="F60" i="1"/>
  <c r="G96" i="1" s="1"/>
  <c r="D60" i="1"/>
  <c r="F96" i="1" s="1"/>
  <c r="H88" i="1"/>
  <c r="J62" i="2" l="1"/>
  <c r="J56" i="2"/>
  <c r="B56" i="2"/>
  <c r="B62" i="2"/>
  <c r="B31" i="2"/>
  <c r="B43" i="2"/>
  <c r="B36" i="2"/>
  <c r="B49" i="2"/>
  <c r="F15" i="2"/>
  <c r="F4" i="2"/>
  <c r="M26" i="2" s="1"/>
  <c r="C5" i="2"/>
  <c r="E3" i="2"/>
  <c r="I29" i="2" s="1"/>
  <c r="E14" i="2"/>
  <c r="F3" i="2"/>
  <c r="C29" i="2" s="1"/>
  <c r="F14" i="2"/>
  <c r="B4" i="2"/>
  <c r="B10" i="2"/>
  <c r="C10" i="2"/>
  <c r="E209" i="1"/>
  <c r="G209" i="1" s="1"/>
  <c r="E211" i="1"/>
  <c r="G211" i="1" s="1"/>
  <c r="E210" i="1"/>
  <c r="G210" i="1" s="1"/>
  <c r="R35" i="1"/>
  <c r="R37" i="1"/>
  <c r="F95" i="1"/>
  <c r="G95" i="1"/>
  <c r="G98" i="1" s="1"/>
  <c r="F97" i="1"/>
  <c r="F99" i="1" s="1"/>
  <c r="H98" i="1"/>
  <c r="G99" i="1"/>
  <c r="H99" i="1"/>
  <c r="G194" i="1"/>
  <c r="E126" i="1"/>
  <c r="G126" i="1" s="1"/>
  <c r="E129" i="1"/>
  <c r="E128" i="1"/>
  <c r="E127" i="1"/>
  <c r="G137" i="1"/>
  <c r="G111" i="1"/>
  <c r="G118" i="1"/>
  <c r="I42" i="2" l="1"/>
  <c r="I30" i="2"/>
  <c r="I36" i="2"/>
  <c r="J57" i="2"/>
  <c r="M39" i="2"/>
  <c r="J42" i="2" s="1"/>
  <c r="J29" i="2"/>
  <c r="B57" i="2"/>
  <c r="C30" i="2"/>
  <c r="C36" i="2"/>
  <c r="C42" i="2"/>
  <c r="B44" i="2"/>
  <c r="B32" i="2"/>
  <c r="C6" i="2"/>
  <c r="F16" i="2"/>
  <c r="C15" i="2"/>
  <c r="F5" i="2"/>
  <c r="F21" i="2"/>
  <c r="F8" i="2"/>
  <c r="E4" i="2"/>
  <c r="E9" i="2"/>
  <c r="B5" i="2"/>
  <c r="C14" i="2"/>
  <c r="B14" i="2"/>
  <c r="E15" i="2"/>
  <c r="E20" i="2"/>
  <c r="G120" i="1"/>
  <c r="G213" i="1"/>
  <c r="H101" i="1"/>
  <c r="R43" i="1" s="1"/>
  <c r="E145" i="1"/>
  <c r="G145" i="1" s="1"/>
  <c r="E164" i="1"/>
  <c r="G164" i="1" s="1"/>
  <c r="F98" i="1"/>
  <c r="H100" i="1" s="1"/>
  <c r="G127" i="1"/>
  <c r="E146" i="1"/>
  <c r="G128" i="1"/>
  <c r="E147" i="1"/>
  <c r="G129" i="1"/>
  <c r="E148" i="1"/>
  <c r="B33" i="2" l="1"/>
  <c r="I55" i="2"/>
  <c r="B45" i="2"/>
  <c r="C55" i="2"/>
  <c r="C43" i="2"/>
  <c r="C49" i="2"/>
  <c r="I49" i="2"/>
  <c r="I31" i="2"/>
  <c r="I43" i="2"/>
  <c r="C31" i="2"/>
  <c r="B58" i="2"/>
  <c r="J30" i="2"/>
  <c r="J36" i="2"/>
  <c r="J43" i="2"/>
  <c r="J49" i="2"/>
  <c r="J58" i="2"/>
  <c r="B6" i="2"/>
  <c r="E5" i="2"/>
  <c r="F6" i="2"/>
  <c r="F9" i="2"/>
  <c r="E21" i="2"/>
  <c r="B21" i="2"/>
  <c r="B15" i="2"/>
  <c r="F17" i="2"/>
  <c r="C7" i="2"/>
  <c r="E10" i="2"/>
  <c r="E16" i="2"/>
  <c r="C19" i="2"/>
  <c r="C21" i="2"/>
  <c r="C16" i="2"/>
  <c r="E183" i="1"/>
  <c r="E202" i="1" s="1"/>
  <c r="G202" i="1" s="1"/>
  <c r="R41" i="1"/>
  <c r="R42" i="1"/>
  <c r="R40" i="1"/>
  <c r="R34" i="1"/>
  <c r="R30" i="1"/>
  <c r="R29" i="1"/>
  <c r="R39" i="1"/>
  <c r="R32" i="1"/>
  <c r="R31" i="1"/>
  <c r="E167" i="1"/>
  <c r="G148" i="1"/>
  <c r="E166" i="1"/>
  <c r="G147" i="1"/>
  <c r="G146" i="1"/>
  <c r="E165" i="1"/>
  <c r="G130" i="1"/>
  <c r="G139" i="1" s="1"/>
  <c r="G140" i="1" s="1"/>
  <c r="B34" i="2" l="1"/>
  <c r="I56" i="2"/>
  <c r="C32" i="2"/>
  <c r="I62" i="2"/>
  <c r="C44" i="2"/>
  <c r="J44" i="2"/>
  <c r="C56" i="2"/>
  <c r="C62" i="2"/>
  <c r="B59" i="2"/>
  <c r="I44" i="2"/>
  <c r="I32" i="2"/>
  <c r="J59" i="2"/>
  <c r="J31" i="2"/>
  <c r="B46" i="2"/>
  <c r="F10" i="2"/>
  <c r="B7" i="2"/>
  <c r="B16" i="2"/>
  <c r="E6" i="2"/>
  <c r="C17" i="2"/>
  <c r="C20" i="2"/>
  <c r="E17" i="2"/>
  <c r="F7" i="2"/>
  <c r="C8" i="2"/>
  <c r="F18" i="2"/>
  <c r="G183" i="1"/>
  <c r="G149" i="1"/>
  <c r="G158" i="1" s="1"/>
  <c r="G159" i="1" s="1"/>
  <c r="G165" i="1"/>
  <c r="E184" i="1"/>
  <c r="G166" i="1"/>
  <c r="E185" i="1"/>
  <c r="G167" i="1"/>
  <c r="E186" i="1"/>
  <c r="I33" i="2" l="1"/>
  <c r="I45" i="2"/>
  <c r="I57" i="2"/>
  <c r="B47" i="2"/>
  <c r="J45" i="2"/>
  <c r="C45" i="2"/>
  <c r="C33" i="2"/>
  <c r="J60" i="2"/>
  <c r="B35" i="2"/>
  <c r="B60" i="2"/>
  <c r="C57" i="2"/>
  <c r="J32" i="2"/>
  <c r="E18" i="2"/>
  <c r="C18" i="2"/>
  <c r="E7" i="2"/>
  <c r="B17" i="2"/>
  <c r="F19" i="2"/>
  <c r="C9" i="2"/>
  <c r="B8" i="2"/>
  <c r="G186" i="1"/>
  <c r="E205" i="1"/>
  <c r="G205" i="1" s="1"/>
  <c r="G185" i="1"/>
  <c r="E204" i="1"/>
  <c r="G204" i="1" s="1"/>
  <c r="G184" i="1"/>
  <c r="E203" i="1"/>
  <c r="G203" i="1" s="1"/>
  <c r="G168" i="1"/>
  <c r="G177" i="1" s="1"/>
  <c r="G178" i="1" s="1"/>
  <c r="G187" i="1"/>
  <c r="G196" i="1" s="1"/>
  <c r="I46" i="2" l="1"/>
  <c r="I34" i="2"/>
  <c r="C34" i="2"/>
  <c r="C46" i="2"/>
  <c r="J46" i="2"/>
  <c r="J61" i="2"/>
  <c r="J33" i="2"/>
  <c r="C58" i="2"/>
  <c r="B48" i="2"/>
  <c r="B61" i="2"/>
  <c r="I58" i="2"/>
  <c r="F20" i="2"/>
  <c r="B9" i="2"/>
  <c r="B18" i="2"/>
  <c r="E8" i="2"/>
  <c r="E19" i="2"/>
  <c r="G206" i="1"/>
  <c r="G215" i="1" s="1"/>
  <c r="G216" i="1" s="1"/>
  <c r="R24" i="1" s="1"/>
  <c r="C35" i="2" l="1"/>
  <c r="J34" i="2"/>
  <c r="J47" i="2"/>
  <c r="I35" i="2"/>
  <c r="I47" i="2"/>
  <c r="I59" i="2"/>
  <c r="C59" i="2"/>
  <c r="C47" i="2"/>
  <c r="B19" i="2"/>
  <c r="R25" i="1"/>
  <c r="R26" i="1" s="1"/>
  <c r="J48" i="2" l="1"/>
  <c r="C48" i="2"/>
  <c r="I60" i="2"/>
  <c r="I48" i="2"/>
  <c r="J35" i="2"/>
  <c r="C60" i="2"/>
  <c r="B20" i="2"/>
  <c r="C61" i="2" l="1"/>
  <c r="I61" i="2"/>
  <c r="C23" i="2"/>
  <c r="L61" i="2" l="1"/>
  <c r="E29" i="2"/>
  <c r="E30" i="2"/>
  <c r="M55" i="2"/>
  <c r="E42" i="2"/>
  <c r="E55" i="2"/>
  <c r="E56" i="2"/>
  <c r="E62" i="2"/>
  <c r="F29" i="2"/>
  <c r="E36" i="2"/>
  <c r="L29" i="2"/>
  <c r="E31" i="2"/>
  <c r="E49" i="2"/>
  <c r="M62" i="2"/>
  <c r="E43" i="2"/>
  <c r="M56" i="2"/>
  <c r="M57" i="2"/>
  <c r="E32" i="2"/>
  <c r="F42" i="2"/>
  <c r="L36" i="2"/>
  <c r="F36" i="2"/>
  <c r="L42" i="2"/>
  <c r="M42" i="2"/>
  <c r="F30" i="2"/>
  <c r="E44" i="2"/>
  <c r="M29" i="2"/>
  <c r="L30" i="2"/>
  <c r="E57" i="2"/>
  <c r="F31" i="2"/>
  <c r="L55" i="2"/>
  <c r="L49" i="2"/>
  <c r="F49" i="2"/>
  <c r="M36" i="2"/>
  <c r="F43" i="2"/>
  <c r="F55" i="2"/>
  <c r="L31" i="2"/>
  <c r="M43" i="2"/>
  <c r="E58" i="2"/>
  <c r="M58" i="2"/>
  <c r="M49" i="2"/>
  <c r="M30" i="2"/>
  <c r="E45" i="2"/>
  <c r="E33" i="2"/>
  <c r="L43" i="2"/>
  <c r="E34" i="2"/>
  <c r="E59" i="2"/>
  <c r="L44" i="2"/>
  <c r="F32" i="2"/>
  <c r="L56" i="2"/>
  <c r="E46" i="2"/>
  <c r="F62" i="2"/>
  <c r="F56" i="2"/>
  <c r="M44" i="2"/>
  <c r="F44" i="2"/>
  <c r="L32" i="2"/>
  <c r="M31" i="2"/>
  <c r="L62" i="2"/>
  <c r="M59" i="2"/>
  <c r="L33" i="2"/>
  <c r="E47" i="2"/>
  <c r="E60" i="2"/>
  <c r="F33" i="2"/>
  <c r="M60" i="2"/>
  <c r="E35" i="2"/>
  <c r="L45" i="2"/>
  <c r="M45" i="2"/>
  <c r="F57" i="2"/>
  <c r="L57" i="2"/>
  <c r="M32" i="2"/>
  <c r="F45" i="2"/>
  <c r="F34" i="2"/>
  <c r="F46" i="2"/>
  <c r="E48" i="2"/>
  <c r="M33" i="2"/>
  <c r="L34" i="2"/>
  <c r="F58" i="2"/>
  <c r="M61" i="2"/>
  <c r="M46" i="2"/>
  <c r="L58" i="2"/>
  <c r="E61" i="2"/>
  <c r="L46" i="2"/>
  <c r="L59" i="2"/>
  <c r="M47" i="2"/>
  <c r="F47" i="2"/>
  <c r="M34" i="2"/>
  <c r="L47" i="2"/>
  <c r="L35" i="2"/>
  <c r="F35" i="2"/>
  <c r="F59" i="2"/>
  <c r="L48" i="2"/>
  <c r="F60" i="2"/>
  <c r="F48" i="2"/>
  <c r="F61" i="2"/>
  <c r="M48" i="2"/>
  <c r="M35" i="2"/>
  <c r="L60" i="2"/>
  <c r="H20" i="2"/>
  <c r="H3" i="2"/>
  <c r="I4" i="2"/>
  <c r="I3" i="2"/>
  <c r="H10" i="2"/>
  <c r="L15" i="2"/>
  <c r="L14" i="2"/>
  <c r="I10" i="2"/>
  <c r="L4" i="2"/>
  <c r="K14" i="2"/>
  <c r="L3" i="2"/>
  <c r="K3" i="2"/>
  <c r="H4" i="2"/>
  <c r="I5" i="2"/>
  <c r="H5" i="2"/>
  <c r="K20" i="2"/>
  <c r="L21" i="2"/>
  <c r="I6" i="2"/>
  <c r="K4" i="2"/>
  <c r="K15" i="2"/>
  <c r="I14" i="2"/>
  <c r="I15" i="2"/>
  <c r="K9" i="2"/>
  <c r="L5" i="2"/>
  <c r="L8" i="2"/>
  <c r="H14" i="2"/>
  <c r="L16" i="2"/>
  <c r="H6" i="2"/>
  <c r="L6" i="2"/>
  <c r="K10" i="2"/>
  <c r="H15" i="2"/>
  <c r="I7" i="2"/>
  <c r="L17" i="2"/>
  <c r="K5" i="2"/>
  <c r="K16" i="2"/>
  <c r="L9" i="2"/>
  <c r="H21" i="2"/>
  <c r="I16" i="2"/>
  <c r="I21" i="2"/>
  <c r="K21" i="2"/>
  <c r="I19" i="2"/>
  <c r="L10" i="2"/>
  <c r="L7" i="2"/>
  <c r="H16" i="2"/>
  <c r="K17" i="2"/>
  <c r="I17" i="2"/>
  <c r="I20" i="2"/>
  <c r="L18" i="2"/>
  <c r="K6" i="2"/>
  <c r="I8" i="2"/>
  <c r="H7" i="2"/>
  <c r="I9" i="2"/>
  <c r="I18" i="2"/>
  <c r="K7" i="2"/>
  <c r="L19" i="2"/>
  <c r="H8" i="2"/>
  <c r="H17" i="2"/>
  <c r="K18" i="2"/>
  <c r="K19" i="2"/>
  <c r="H18" i="2"/>
  <c r="L20" i="2"/>
  <c r="K8" i="2"/>
  <c r="H9" i="2"/>
  <c r="H19" i="2"/>
</calcChain>
</file>

<file path=xl/sharedStrings.xml><?xml version="1.0" encoding="utf-8"?>
<sst xmlns="http://schemas.openxmlformats.org/spreadsheetml/2006/main" count="710" uniqueCount="202">
  <si>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</si>
  <si>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</si>
  <si>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</si>
  <si>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</si>
  <si>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</si>
  <si>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</si>
  <si>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</si>
  <si>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</si>
  <si>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Input Data Dimensi Daun Jendela</t>
  </si>
  <si>
    <t>Tinggi daun jendela,</t>
  </si>
  <si>
    <t>Lebar daun jendela,</t>
  </si>
  <si>
    <t>H =</t>
  </si>
  <si>
    <t>B =</t>
  </si>
  <si>
    <t>w =</t>
  </si>
  <si>
    <t>mm</t>
  </si>
  <si>
    <t>Tebal rangka, t:</t>
  </si>
  <si>
    <t>Lebar rangka, w:</t>
  </si>
  <si>
    <t>Profil 1</t>
  </si>
  <si>
    <t>Profil 2</t>
  </si>
  <si>
    <t>Profil 3</t>
  </si>
  <si>
    <t>Profil 4</t>
  </si>
  <si>
    <t>Profil 5</t>
  </si>
  <si>
    <t>Input Data Dimensi Kusen Jendela</t>
  </si>
  <si>
    <t>A.2.</t>
  </si>
  <si>
    <t>b' =</t>
  </si>
  <si>
    <t>b =</t>
  </si>
  <si>
    <r>
      <t>b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</si>
  <si>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</si>
  <si>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Toleransi jarak,</t>
  </si>
  <si>
    <r>
      <t>mm</t>
    </r>
    <r>
      <rPr>
        <vertAlign val="superscript"/>
        <sz val="11"/>
        <color theme="1"/>
        <rFont val="Calibri"/>
        <family val="2"/>
      </rPr>
      <t>2</t>
    </r>
  </si>
  <si>
    <t>φ =</t>
  </si>
  <si>
    <t>Input Data Harga Satuan Tenaga Kerja</t>
  </si>
  <si>
    <t>Pekerja</t>
  </si>
  <si>
    <t>Tukang Ahli</t>
  </si>
  <si>
    <t>Kepala Tukang</t>
  </si>
  <si>
    <t>Mandor</t>
  </si>
  <si>
    <r>
      <t>OH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</si>
  <si>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</si>
  <si>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</si>
  <si>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=</t>
    </r>
  </si>
  <si>
    <t>A.3.</t>
  </si>
  <si>
    <t>Input Data Harga Material</t>
  </si>
  <si>
    <t>Profil Kusem 1</t>
  </si>
  <si>
    <t>Profil Kusen 2</t>
  </si>
  <si>
    <t>Profil Kusen 3</t>
  </si>
  <si>
    <t>Balok kayu,</t>
  </si>
  <si>
    <t>Paku,</t>
  </si>
  <si>
    <t>per kg</t>
  </si>
  <si>
    <t>Lem kayu,</t>
  </si>
  <si>
    <t>Papan kayu,</t>
  </si>
  <si>
    <t>Engsel kupu - kupu,</t>
  </si>
  <si>
    <t>per ps</t>
  </si>
  <si>
    <t>Kait angin,</t>
  </si>
  <si>
    <t>per bh</t>
  </si>
  <si>
    <t>Kaca tebal 5 mm,</t>
  </si>
  <si>
    <t>A.4.</t>
  </si>
  <si>
    <t>B.</t>
  </si>
  <si>
    <t>PERHITUNGAN LUAS DAN VOLUME</t>
  </si>
  <si>
    <r>
      <t>m</t>
    </r>
    <r>
      <rPr>
        <vertAlign val="superscript"/>
        <sz val="11"/>
        <color theme="1"/>
        <rFont val="Calibri"/>
        <family val="2"/>
      </rPr>
      <t>2</t>
    </r>
  </si>
  <si>
    <t>Luas untuk daun jendela,</t>
  </si>
  <si>
    <t>Volume total kayu pakai,</t>
  </si>
  <si>
    <t>V =</t>
  </si>
  <si>
    <t>n =</t>
  </si>
  <si>
    <r>
      <t>m</t>
    </r>
    <r>
      <rPr>
        <vertAlign val="superscript"/>
        <sz val="11"/>
        <color theme="1"/>
        <rFont val="Calibri"/>
        <family val="2"/>
      </rPr>
      <t>3</t>
    </r>
  </si>
  <si>
    <t>Luas total untuk kaca,</t>
  </si>
  <si>
    <r>
      <t>A</t>
    </r>
    <r>
      <rPr>
        <vertAlign val="subscript"/>
        <sz val="11"/>
        <color theme="1"/>
        <rFont val="Calibri"/>
        <family val="2"/>
      </rPr>
      <t>kc</t>
    </r>
    <r>
      <rPr>
        <sz val="11"/>
        <color theme="1"/>
        <rFont val="Calibri"/>
        <family val="2"/>
      </rPr>
      <t xml:space="preserve"> =</t>
    </r>
  </si>
  <si>
    <t>Perhitungan Luas &amp; Volume untuk Daun Jendela</t>
  </si>
  <si>
    <t>Perhitungan Volume untuk Kusen Jendela</t>
  </si>
  <si>
    <t>Tinggi total kusen,</t>
  </si>
  <si>
    <t>Lebar total kusen,</t>
  </si>
  <si>
    <t>Volume total kusen jendela,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</si>
  <si>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</si>
  <si>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t>Nilai overhead &amp; profit,</t>
  </si>
  <si>
    <t>% =</t>
  </si>
  <si>
    <t>Nilai pajak PPN,</t>
  </si>
  <si>
    <t>C.</t>
  </si>
  <si>
    <t>bh</t>
  </si>
  <si>
    <r>
      <t>n * A</t>
    </r>
    <r>
      <rPr>
        <vertAlign val="subscript"/>
        <sz val="11"/>
        <color theme="1"/>
        <rFont val="Calibri"/>
        <family val="2"/>
      </rPr>
      <t>dj</t>
    </r>
    <r>
      <rPr>
        <sz val="11"/>
        <color theme="1"/>
        <rFont val="Calibri"/>
        <family val="2"/>
      </rPr>
      <t xml:space="preserve"> =</t>
    </r>
  </si>
  <si>
    <t>Jumlah kolom bingkai no. 3,</t>
  </si>
  <si>
    <t>Jumlah baris bingkai no. 4,</t>
  </si>
  <si>
    <t>C.1.</t>
  </si>
  <si>
    <t>Analisa RAB dan harga pembuatan dan pemasangan daun jendela</t>
  </si>
  <si>
    <t>ANALISA RENCANA ANGGARAN DAN BIAYA</t>
  </si>
  <si>
    <t>URAIAN</t>
  </si>
  <si>
    <t>HARGA SATUAN</t>
  </si>
  <si>
    <t>JUMLAH HARGA</t>
  </si>
  <si>
    <t>A. Tenaga Kerja</t>
  </si>
  <si>
    <t>KOEF.</t>
  </si>
  <si>
    <t>Jumlah Biaya Tenaga Kerja:</t>
  </si>
  <si>
    <t>B. Material dan Bahan</t>
  </si>
  <si>
    <t>Lem kayu, kg</t>
  </si>
  <si>
    <r>
      <t>Papan Kayu, m</t>
    </r>
    <r>
      <rPr>
        <vertAlign val="superscript"/>
        <sz val="11"/>
        <color theme="1"/>
        <rFont val="Calibri"/>
        <family val="2"/>
      </rPr>
      <t>3</t>
    </r>
  </si>
  <si>
    <r>
      <t>Kaca 5 mm, m</t>
    </r>
    <r>
      <rPr>
        <vertAlign val="superscript"/>
        <sz val="11"/>
        <color theme="1"/>
        <rFont val="Calibri"/>
        <family val="2"/>
      </rPr>
      <t>2</t>
    </r>
  </si>
  <si>
    <t xml:space="preserve">Harga satuan pekerjaan (termasuk profit, overhead, &amp; PPN) </t>
  </si>
  <si>
    <t>Pekerja, OH</t>
  </si>
  <si>
    <t>Tukang Ahli, OH</t>
  </si>
  <si>
    <t>Kepala Tukang, OH</t>
  </si>
  <si>
    <t>Mandor, OH</t>
  </si>
  <si>
    <t>C.2.</t>
  </si>
  <si>
    <t>Analisa RAB dan harga pembuatan dan pemasangan kusen jendela</t>
  </si>
  <si>
    <r>
      <t>Balok kayu, m</t>
    </r>
    <r>
      <rPr>
        <vertAlign val="superscript"/>
        <sz val="11"/>
        <color theme="1"/>
        <rFont val="Calibri"/>
        <family val="2"/>
      </rPr>
      <t>3</t>
    </r>
  </si>
  <si>
    <t>paku, kg</t>
  </si>
  <si>
    <t>Engsel jendela, ps</t>
  </si>
  <si>
    <t>kait angin, bh</t>
  </si>
  <si>
    <t>Luas total untuk kayu,</t>
  </si>
  <si>
    <r>
      <t>A</t>
    </r>
    <r>
      <rPr>
        <vertAlign val="subscript"/>
        <sz val="11"/>
        <color theme="1"/>
        <rFont val="Calibri"/>
        <family val="2"/>
      </rPr>
      <t>ky</t>
    </r>
    <r>
      <rPr>
        <sz val="11"/>
        <color theme="1"/>
        <rFont val="Calibri"/>
        <family val="2"/>
      </rPr>
      <t xml:space="preserve"> =</t>
    </r>
  </si>
  <si>
    <t>Analisa RAB dan harga pelaburan politur untuk daun jendela</t>
  </si>
  <si>
    <t>Politur muda,</t>
  </si>
  <si>
    <t>Politur muda, ltr</t>
  </si>
  <si>
    <t>Politur ultra, ltr</t>
  </si>
  <si>
    <t>Amplas,</t>
  </si>
  <si>
    <t>per ltr</t>
  </si>
  <si>
    <t>Politur ultra,</t>
  </si>
  <si>
    <t>per lbr</t>
  </si>
  <si>
    <t>Amplas, lbr</t>
  </si>
  <si>
    <t>Luas</t>
  </si>
  <si>
    <t>Keliling</t>
  </si>
  <si>
    <t>Panjang</t>
  </si>
  <si>
    <t>Volume</t>
  </si>
  <si>
    <t>Permukaan</t>
  </si>
  <si>
    <t>Keterangan</t>
  </si>
  <si>
    <t>Luas permukaan kusen,</t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</si>
  <si>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p3</t>
    </r>
    <r>
      <rPr>
        <sz val="11"/>
        <color theme="1"/>
        <rFont val="Calibri"/>
        <family val="2"/>
      </rPr>
      <t xml:space="preserve"> =</t>
    </r>
  </si>
  <si>
    <t>Analisa RAB dan harga pelaburan politur untuk kusen jendela</t>
  </si>
  <si>
    <t>OUTPUT PROGRAM SPREADSHEET</t>
  </si>
  <si>
    <t>Biaya pembuatan dan pemasangan daun &amp; kusen jendelan,</t>
  </si>
  <si>
    <t>Rekapitulasi biaya kebutuhan tenaga kerja,</t>
  </si>
  <si>
    <t>Rekapitulasi biaya kebutuhan material,</t>
  </si>
  <si>
    <t>Volume kebutuhan tenaga kerja,</t>
  </si>
  <si>
    <t>Volume kebutuhan material</t>
  </si>
  <si>
    <r>
      <t>per m</t>
    </r>
    <r>
      <rPr>
        <vertAlign val="superscript"/>
        <sz val="11"/>
        <color theme="1"/>
        <rFont val="Calibri"/>
        <family val="2"/>
      </rPr>
      <t>3</t>
    </r>
  </si>
  <si>
    <r>
      <t>per m</t>
    </r>
    <r>
      <rPr>
        <vertAlign val="superscript"/>
        <sz val="11"/>
        <color theme="1"/>
        <rFont val="Calibri"/>
        <family val="2"/>
      </rPr>
      <t>2</t>
    </r>
  </si>
  <si>
    <t>A =</t>
  </si>
  <si>
    <t>lbr =</t>
  </si>
  <si>
    <t>ps</t>
  </si>
  <si>
    <t>kg</t>
  </si>
  <si>
    <t>ltr</t>
  </si>
  <si>
    <t>lbr</t>
  </si>
  <si>
    <t>D.</t>
  </si>
  <si>
    <t>D.1.</t>
  </si>
  <si>
    <t>D.2.</t>
  </si>
  <si>
    <t>D.3.</t>
  </si>
  <si>
    <t>D.4.</t>
  </si>
  <si>
    <t>D.5.</t>
  </si>
  <si>
    <t>D.6.</t>
  </si>
  <si>
    <t>Y</t>
  </si>
  <si>
    <t>X</t>
  </si>
  <si>
    <t>Tepi</t>
  </si>
  <si>
    <t>Dalam</t>
  </si>
  <si>
    <t>NO SCL</t>
  </si>
  <si>
    <t>SCL</t>
  </si>
  <si>
    <t>Kolom 1</t>
  </si>
  <si>
    <t>Centerline</t>
  </si>
  <si>
    <t>Kolom 2</t>
  </si>
  <si>
    <t>Kolom 3</t>
  </si>
  <si>
    <t>Baris 1</t>
  </si>
  <si>
    <t>Baris 2</t>
  </si>
  <si>
    <t>Baris 3</t>
  </si>
  <si>
    <t>Max Value :</t>
  </si>
  <si>
    <t>Gambar : Ilustrasi bentuk kusen dan daun jendela</t>
  </si>
  <si>
    <t>W =</t>
  </si>
  <si>
    <t>L =</t>
  </si>
  <si>
    <t>Rekapitulasi biaya per item pekerjaan</t>
  </si>
  <si>
    <t>Pembuatan dan pemasangan daun jendela,</t>
  </si>
  <si>
    <t>Pembuatan dan pemasangan kusen jendela,</t>
  </si>
  <si>
    <t>Pemasangan engsel jendela,</t>
  </si>
  <si>
    <t>Pemasangan kait angin,</t>
  </si>
  <si>
    <t>Pelaburan politur pada daun jendela,</t>
  </si>
  <si>
    <t>Pelaburan politur pada kusen jendela,</t>
  </si>
  <si>
    <t>Analisa RAB dan harga pemasangan engsel jendela</t>
  </si>
  <si>
    <t>Analisa RAB dan harga pemasangan kait angin jendela</t>
  </si>
  <si>
    <t xml:space="preserve">REPORT OUTPUT EXCEL SPREADSHEET </t>
  </si>
  <si>
    <t>• Nama Program</t>
  </si>
  <si>
    <t xml:space="preserve">• Versi </t>
  </si>
  <si>
    <t>• Penyusun</t>
  </si>
  <si>
    <t>Indra K Raj Suweda</t>
  </si>
  <si>
    <t>• email</t>
  </si>
  <si>
    <t>indrakrajsuweda@gmail.com</t>
  </si>
  <si>
    <t>Analisa Dimensi dan Harga Pembuatan &amp; Pemasangan Jendela Tipe 1</t>
  </si>
  <si>
    <t>Judul Program</t>
  </si>
  <si>
    <t>:</t>
  </si>
  <si>
    <t>Versi Program</t>
  </si>
  <si>
    <t>V1.0.0</t>
  </si>
  <si>
    <t>Update ke 0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</si>
  <si>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</si>
  <si>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</si>
  <si>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</si>
  <si>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</si>
  <si>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</si>
  <si>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</si>
  <si>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</si>
  <si>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</si>
  <si>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Analisa Dimensi dan Harga Pembuatan dan Pemasangan Jendela Tipe 1</t>
  </si>
  <si>
    <t>Juli 2022</t>
  </si>
  <si>
    <t>Jumlah Biaya Material dan Bahan:</t>
  </si>
  <si>
    <t>Biaya pelaburan politur untuk kusen jendela:</t>
  </si>
  <si>
    <t>Biaya pelaburan politur untuk daun jendela:</t>
  </si>
  <si>
    <t>Biaya pemasangan kait angin jendela:</t>
  </si>
  <si>
    <t>Biaya pemasangan engsel jendela:</t>
  </si>
  <si>
    <t>Biaya pembuatan dan pemasangan kusen jendela:</t>
  </si>
  <si>
    <t>Biaya pembuatan dan pemasangan daun jendela:</t>
  </si>
  <si>
    <t>1.0.0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</si>
</sst>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p&quot;* #,##0_-;\-&quot;Rp&quot;* #,##0_-;_-&quot;Rp&quot;* &quot;-&quot;_-;_-@_-"/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_-&quot;Rp&quot;* #,##0_-;\-&quot;Rp&quot;* #,##0_-;_-&quot;Rp&quot;* &quot;-&quot;???_-;_-@_-"/>
    <numFmt numFmtId="168" formatCode="_-&quot;Rp&quot;* #,##0_-;\-&quot;Rp&quot;* #,##0_-;_-&quot;Rp&quot;* &quot;-&quot;????_-;_-@_-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charset val="1"/>
      <scheme val="major"/>
    </font>
    <font>
      <b/>
      <sz val="1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indent="2"/>
    </xf>
    <xf numFmtId="164" fontId="2" fillId="3" borderId="6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7" fontId="0" fillId="0" borderId="9" xfId="0" applyNumberFormat="1" applyBorder="1" applyAlignment="1">
      <alignment horizontal="right" vertical="center"/>
    </xf>
    <xf numFmtId="167" fontId="0" fillId="0" borderId="8" xfId="0" applyNumberFormat="1" applyBorder="1" applyAlignment="1">
      <alignment vertical="center"/>
    </xf>
    <xf numFmtId="42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9" fillId="0" borderId="0" xfId="1" applyNumberFormat="1" applyFont="1" applyFill="1" applyBorder="1" applyAlignment="1">
      <alignment horizontal="left" vertical="center" indent="2"/>
    </xf>
    <xf numFmtId="0" fontId="2" fillId="8" borderId="6" xfId="0" applyFont="1" applyFill="1" applyBorder="1" applyAlignment="1">
      <alignment horizontal="center" vertical="center"/>
    </xf>
    <xf numFmtId="0" fontId="11" fillId="0" borderId="0" xfId="3" applyFont="1" applyFill="1" applyAlignment="1">
      <alignment horizontal="left" vertical="center" indent="1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horizontal="right" vertical="center"/>
    </xf>
    <xf numFmtId="0" fontId="12" fillId="0" borderId="0" xfId="3" applyFont="1" applyFill="1" applyBorder="1" applyAlignment="1">
      <alignment horizontal="left" vertical="center"/>
    </xf>
    <xf numFmtId="0" fontId="11" fillId="0" borderId="6" xfId="3" applyFont="1" applyFill="1" applyBorder="1" applyAlignment="1">
      <alignment horizontal="left" vertical="center" indent="1"/>
    </xf>
    <xf numFmtId="0" fontId="12" fillId="0" borderId="6" xfId="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 indent="2"/>
    </xf>
    <xf numFmtId="0" fontId="0" fillId="0" borderId="0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1"/>
    </xf>
    <xf numFmtId="0" fontId="0" fillId="0" borderId="5" xfId="0" applyFill="1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4" borderId="3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6" xfId="3" applyFont="1" applyFill="1" applyBorder="1" applyAlignment="1">
      <alignment horizontal="left" vertical="center" indent="1"/>
    </xf>
    <xf numFmtId="0" fontId="15" fillId="0" borderId="6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left" vertical="center" indent="1"/>
    </xf>
    <xf numFmtId="0" fontId="12" fillId="0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9" borderId="4" xfId="3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left" vertical="center" indent="1"/>
    </xf>
    <xf numFmtId="0" fontId="5" fillId="9" borderId="0" xfId="3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right" vertical="center"/>
    </xf>
    <xf numFmtId="0" fontId="5" fillId="9" borderId="5" xfId="3" applyFont="1" applyFill="1" applyBorder="1" applyAlignment="1">
      <alignment horizontal="left" vertical="center"/>
    </xf>
    <xf numFmtId="0" fontId="6" fillId="9" borderId="0" xfId="3" applyFont="1" applyFill="1" applyAlignment="1">
      <alignment horizontal="left" vertical="center" indent="1"/>
    </xf>
    <xf numFmtId="0" fontId="5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right" vertical="center"/>
    </xf>
    <xf numFmtId="0" fontId="4" fillId="10" borderId="1" xfId="3" applyFont="1" applyFill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12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6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left" vertical="center"/>
    </xf>
    <xf numFmtId="0" fontId="0" fillId="0" borderId="16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indent="1"/>
    </xf>
    <xf numFmtId="0" fontId="5" fillId="9" borderId="0" xfId="3" applyFont="1" applyFill="1" applyBorder="1" applyAlignment="1">
      <alignment horizontal="left" vertical="center"/>
    </xf>
    <xf numFmtId="0" fontId="12" fillId="0" borderId="2" xfId="3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right" vertical="center" indent="2"/>
    </xf>
    <xf numFmtId="0" fontId="0" fillId="0" borderId="7" xfId="0" applyFont="1" applyBorder="1" applyAlignment="1">
      <alignment horizontal="left" vertical="center" indent="1"/>
    </xf>
    <xf numFmtId="0" fontId="0" fillId="4" borderId="1" xfId="0" applyFill="1" applyBorder="1" applyAlignment="1">
      <alignment horizontal="left" vertical="center" indent="1"/>
    </xf>
    <xf numFmtId="0" fontId="0" fillId="4" borderId="4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19" fillId="11" borderId="0" xfId="0" applyFont="1" applyFill="1" applyAlignment="1">
      <alignment vertical="center"/>
    </xf>
    <xf numFmtId="0" fontId="20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vertical="center"/>
    </xf>
    <xf numFmtId="0" fontId="20" fillId="11" borderId="0" xfId="0" quotePrefix="1" applyFont="1" applyFill="1" applyAlignment="1">
      <alignment vertical="center"/>
    </xf>
    <xf numFmtId="0" fontId="21" fillId="11" borderId="0" xfId="4" quotePrefix="1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22" fillId="11" borderId="0" xfId="0" applyFont="1" applyFill="1" applyAlignment="1">
      <alignment vertical="center"/>
    </xf>
    <xf numFmtId="0" fontId="5" fillId="11" borderId="0" xfId="0" applyFont="1" applyFill="1" applyAlignment="1">
      <alignment vertical="center" wrapText="1"/>
    </xf>
    <xf numFmtId="0" fontId="23" fillId="11" borderId="0" xfId="4" applyFont="1" applyFill="1" applyAlignment="1">
      <alignment vertical="center"/>
    </xf>
    <xf numFmtId="0" fontId="24" fillId="11" borderId="0" xfId="0" applyFont="1" applyFill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7" fontId="0" fillId="0" borderId="6" xfId="0" applyNumberFormat="1" applyFont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167" fontId="2" fillId="6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2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right" vertical="center" indent="1"/>
    </xf>
    <xf numFmtId="0" fontId="0" fillId="7" borderId="6" xfId="0" applyFill="1" applyBorder="1" applyAlignment="1">
      <alignment horizontal="right" vertical="center" indent="1"/>
    </xf>
    <xf numFmtId="167" fontId="0" fillId="7" borderId="6" xfId="0" applyNumberForma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42" fontId="0" fillId="0" borderId="7" xfId="2" applyFont="1" applyBorder="1" applyAlignment="1">
      <alignment horizontal="center" vertical="center"/>
    </xf>
    <xf numFmtId="42" fontId="0" fillId="0" borderId="9" xfId="2" applyFont="1" applyBorder="1" applyAlignment="1">
      <alignment horizontal="center" vertical="center"/>
    </xf>
    <xf numFmtId="42" fontId="0" fillId="0" borderId="8" xfId="2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20" fontId="0" fillId="0" borderId="13" xfId="0" quotePrefix="1" applyNumberFormat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16" fillId="0" borderId="13" xfId="4" applyBorder="1" applyAlignment="1">
      <alignment horizontal="left" vertical="center" indent="1"/>
    </xf>
  </cellXfs>
  <cellStyles count="5">
    <cellStyle name="Comma" xfId="1" builtinId="3"/>
    <cellStyle name="Currency [0]" xfId="2" builtinId="7"/>
    <cellStyle name="Hyperlink" xfId="4" builtinId="8"/>
    <cellStyle name="Normal" xfId="0" builtinId="0"/>
    <cellStyle name="Normal 2" xfId="3" xr:uid="{CE28F0F4-48AB-4AF2-A905-6FD0B90A0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87962962962985E-3"/>
          <c:y val="8.819444444444444E-3"/>
          <c:w val="0.98219212962962987"/>
          <c:h val="0.98236111111111113"/>
        </c:manualLayout>
      </c:layout>
      <c:scatterChart>
        <c:scatterStyle val="lineMarker"/>
        <c:varyColors val="0"/>
        <c:ser>
          <c:idx val="0"/>
          <c:order val="0"/>
          <c:tx>
            <c:v>Daun jendela tepi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Table!$H$3:$H$10</c:f>
              <c:numCache>
                <c:formatCode>General</c:formatCode>
                <c:ptCount val="8"/>
                <c:pt idx="0">
                  <c:v>-44.776119402985074</c:v>
                </c:pt>
                <c:pt idx="1">
                  <c:v>-44.776119402985074</c:v>
                </c:pt>
                <c:pt idx="2">
                  <c:v>-44.776119402985074</c:v>
                </c:pt>
                <c:pt idx="3">
                  <c:v>44.776119402985074</c:v>
                </c:pt>
                <c:pt idx="4">
                  <c:v>44.776119402985074</c:v>
                </c:pt>
                <c:pt idx="5">
                  <c:v>44.776119402985074</c:v>
                </c:pt>
                <c:pt idx="6">
                  <c:v>44.776119402985074</c:v>
                </c:pt>
                <c:pt idx="7">
                  <c:v>-44.776119402985074</c:v>
                </c:pt>
              </c:numCache>
            </c:numRef>
          </c:xVal>
          <c:yVal>
            <c:numRef>
              <c:f>Table!$I$3:$I$10</c:f>
              <c:numCache>
                <c:formatCode>General</c:formatCode>
                <c:ptCount val="8"/>
                <c:pt idx="0">
                  <c:v>-89.552238805970148</c:v>
                </c:pt>
                <c:pt idx="1">
                  <c:v>89.552238805970148</c:v>
                </c:pt>
                <c:pt idx="2">
                  <c:v>89.552238805970148</c:v>
                </c:pt>
                <c:pt idx="3">
                  <c:v>89.552238805970148</c:v>
                </c:pt>
                <c:pt idx="4">
                  <c:v>89.552238805970148</c:v>
                </c:pt>
                <c:pt idx="5">
                  <c:v>-89.552238805970148</c:v>
                </c:pt>
                <c:pt idx="6">
                  <c:v>-89.552238805970148</c:v>
                </c:pt>
                <c:pt idx="7">
                  <c:v>-89.552238805970148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26-420F-9EB8-8581682050B1}"/>
            </c:ext>
          </c:extLst>
        </c:ser>
        <c:ser>
          <c:idx val="1"/>
          <c:order val="1"/>
          <c:tx>
            <c:v>Daun Jendela Dalam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Table!$K$3:$K$10</c:f>
              <c:numCache>
                <c:formatCode>General</c:formatCode>
                <c:ptCount val="8"/>
                <c:pt idx="0">
                  <c:v>-35.820895522388057</c:v>
                </c:pt>
                <c:pt idx="1">
                  <c:v>-35.820895522388057</c:v>
                </c:pt>
                <c:pt idx="2">
                  <c:v>-35.820895522388057</c:v>
                </c:pt>
                <c:pt idx="3">
                  <c:v>35.820895522388057</c:v>
                </c:pt>
                <c:pt idx="4">
                  <c:v>35.820895522388057</c:v>
                </c:pt>
                <c:pt idx="5">
                  <c:v>35.820895522388057</c:v>
                </c:pt>
                <c:pt idx="6">
                  <c:v>35.820895522388057</c:v>
                </c:pt>
                <c:pt idx="7">
                  <c:v>-35.820895522388057</c:v>
                </c:pt>
              </c:numCache>
            </c:numRef>
          </c:xVal>
          <c:yVal>
            <c:numRef>
              <c:f>Table!$L$3:$L$10</c:f>
              <c:numCache>
                <c:formatCode>General</c:formatCode>
                <c:ptCount val="8"/>
                <c:pt idx="0">
                  <c:v>-74.626865671641795</c:v>
                </c:pt>
                <c:pt idx="1">
                  <c:v>74.626865671641795</c:v>
                </c:pt>
                <c:pt idx="2">
                  <c:v>74.626865671641795</c:v>
                </c:pt>
                <c:pt idx="3">
                  <c:v>74.626865671641795</c:v>
                </c:pt>
                <c:pt idx="4">
                  <c:v>74.626865671641795</c:v>
                </c:pt>
                <c:pt idx="5">
                  <c:v>-74.626865671641795</c:v>
                </c:pt>
                <c:pt idx="6">
                  <c:v>-74.626865671641795</c:v>
                </c:pt>
                <c:pt idx="7">
                  <c:v>-74.626865671641795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F26-420F-9EB8-8581682050B1}"/>
            </c:ext>
          </c:extLst>
        </c:ser>
        <c:ser>
          <c:idx val="2"/>
          <c:order val="2"/>
          <c:tx>
            <c:v>kolom 1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Table!$E$29:$E$36</c:f>
              <c:numCache>
                <c:formatCode>General</c:formatCode>
                <c:ptCount val="8"/>
                <c:pt idx="0">
                  <c:v>-2.9850746268656714</c:v>
                </c:pt>
                <c:pt idx="1">
                  <c:v>-2.9850746268656714</c:v>
                </c:pt>
                <c:pt idx="2">
                  <c:v>-2.9850746268656714</c:v>
                </c:pt>
                <c:pt idx="3">
                  <c:v>2.9850746268656714</c:v>
                </c:pt>
                <c:pt idx="4">
                  <c:v>2.9850746268656714</c:v>
                </c:pt>
                <c:pt idx="5">
                  <c:v>2.9850746268656714</c:v>
                </c:pt>
                <c:pt idx="6">
                  <c:v>2.9850746268656714</c:v>
                </c:pt>
                <c:pt idx="7">
                  <c:v>-2.9850746268656714</c:v>
                </c:pt>
              </c:numCache>
            </c:numRef>
          </c:xVal>
          <c:yVal>
            <c:numRef>
              <c:f>Table!$F$29:$F$36</c:f>
              <c:numCache>
                <c:formatCode>General</c:formatCode>
                <c:ptCount val="8"/>
                <c:pt idx="0">
                  <c:v>-74.626865671641795</c:v>
                </c:pt>
                <c:pt idx="1">
                  <c:v>74.626865671641795</c:v>
                </c:pt>
                <c:pt idx="2">
                  <c:v>74.626865671641795</c:v>
                </c:pt>
                <c:pt idx="3">
                  <c:v>74.626865671641795</c:v>
                </c:pt>
                <c:pt idx="4">
                  <c:v>74.626865671641795</c:v>
                </c:pt>
                <c:pt idx="5">
                  <c:v>-74.626865671641795</c:v>
                </c:pt>
                <c:pt idx="6">
                  <c:v>-74.626865671641795</c:v>
                </c:pt>
                <c:pt idx="7">
                  <c:v>-74.626865671641795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AD-4023-B51F-28366AAFF624}"/>
            </c:ext>
          </c:extLst>
        </c:ser>
        <c:ser>
          <c:idx val="3"/>
          <c:order val="3"/>
          <c:tx>
            <c:v>kolom 2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Table!$E$42:$E$49</c:f>
              <c:numCache>
                <c:formatCode>General</c:formatCode>
                <c:ptCount val="8"/>
                <c:pt idx="0">
                  <c:v>-749.25373134328356</c:v>
                </c:pt>
                <c:pt idx="1">
                  <c:v>-749.25373134328356</c:v>
                </c:pt>
                <c:pt idx="2">
                  <c:v>-749.25373134328356</c:v>
                </c:pt>
                <c:pt idx="3">
                  <c:v>-743.28358208955217</c:v>
                </c:pt>
                <c:pt idx="4">
                  <c:v>-743.28358208955217</c:v>
                </c:pt>
                <c:pt idx="5">
                  <c:v>-743.28358208955217</c:v>
                </c:pt>
                <c:pt idx="6">
                  <c:v>-743.28358208955217</c:v>
                </c:pt>
                <c:pt idx="7">
                  <c:v>-749.25373134328356</c:v>
                </c:pt>
              </c:numCache>
            </c:numRef>
          </c:xVal>
          <c:yVal>
            <c:numRef>
              <c:f>Table!$F$42:$F$49</c:f>
              <c:numCache>
                <c:formatCode>General</c:formatCode>
                <c:ptCount val="8"/>
                <c:pt idx="0">
                  <c:v>-74.626865671641795</c:v>
                </c:pt>
                <c:pt idx="1">
                  <c:v>74.626865671641795</c:v>
                </c:pt>
                <c:pt idx="2">
                  <c:v>74.626865671641795</c:v>
                </c:pt>
                <c:pt idx="3">
                  <c:v>74.626865671641795</c:v>
                </c:pt>
                <c:pt idx="4">
                  <c:v>74.626865671641795</c:v>
                </c:pt>
                <c:pt idx="5">
                  <c:v>-74.626865671641795</c:v>
                </c:pt>
                <c:pt idx="6">
                  <c:v>-74.626865671641795</c:v>
                </c:pt>
                <c:pt idx="7">
                  <c:v>-74.626865671641795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AD-4023-B51F-28366AAFF624}"/>
            </c:ext>
          </c:extLst>
        </c:ser>
        <c:ser>
          <c:idx val="4"/>
          <c:order val="4"/>
          <c:tx>
            <c:v>kolom 3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Table!$E$55:$E$62</c:f>
              <c:numCache>
                <c:formatCode>General</c:formatCode>
                <c:ptCount val="8"/>
                <c:pt idx="0">
                  <c:v>-749.25373134328356</c:v>
                </c:pt>
                <c:pt idx="1">
                  <c:v>-749.25373134328356</c:v>
                </c:pt>
                <c:pt idx="2">
                  <c:v>-749.25373134328356</c:v>
                </c:pt>
                <c:pt idx="3">
                  <c:v>-743.28358208955217</c:v>
                </c:pt>
                <c:pt idx="4">
                  <c:v>-743.28358208955217</c:v>
                </c:pt>
                <c:pt idx="5">
                  <c:v>-743.28358208955217</c:v>
                </c:pt>
                <c:pt idx="6">
                  <c:v>-743.28358208955217</c:v>
                </c:pt>
                <c:pt idx="7">
                  <c:v>-749.25373134328356</c:v>
                </c:pt>
              </c:numCache>
            </c:numRef>
          </c:xVal>
          <c:yVal>
            <c:numRef>
              <c:f>Table!$F$55:$F$62</c:f>
              <c:numCache>
                <c:formatCode>General</c:formatCode>
                <c:ptCount val="8"/>
                <c:pt idx="0">
                  <c:v>-74.626865671641795</c:v>
                </c:pt>
                <c:pt idx="1">
                  <c:v>74.626865671641795</c:v>
                </c:pt>
                <c:pt idx="2">
                  <c:v>74.626865671641795</c:v>
                </c:pt>
                <c:pt idx="3">
                  <c:v>74.626865671641795</c:v>
                </c:pt>
                <c:pt idx="4">
                  <c:v>74.626865671641795</c:v>
                </c:pt>
                <c:pt idx="5">
                  <c:v>-74.626865671641795</c:v>
                </c:pt>
                <c:pt idx="6">
                  <c:v>-74.626865671641795</c:v>
                </c:pt>
                <c:pt idx="7">
                  <c:v>-74.626865671641795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AD-4023-B51F-28366AAFF624}"/>
            </c:ext>
          </c:extLst>
        </c:ser>
        <c:ser>
          <c:idx val="5"/>
          <c:order val="5"/>
          <c:tx>
            <c:v>baris 1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Table!$L$29:$L$36</c:f>
              <c:numCache>
                <c:formatCode>General</c:formatCode>
                <c:ptCount val="8"/>
                <c:pt idx="0">
                  <c:v>-35.820895522388057</c:v>
                </c:pt>
                <c:pt idx="1">
                  <c:v>-35.820895522388057</c:v>
                </c:pt>
                <c:pt idx="2">
                  <c:v>-35.820895522388057</c:v>
                </c:pt>
                <c:pt idx="3">
                  <c:v>35.820895522388057</c:v>
                </c:pt>
                <c:pt idx="4">
                  <c:v>35.820895522388057</c:v>
                </c:pt>
                <c:pt idx="5">
                  <c:v>35.820895522388057</c:v>
                </c:pt>
                <c:pt idx="6">
                  <c:v>35.820895522388057</c:v>
                </c:pt>
                <c:pt idx="7">
                  <c:v>-35.820895522388057</c:v>
                </c:pt>
              </c:numCache>
            </c:numRef>
          </c:xVal>
          <c:yVal>
            <c:numRef>
              <c:f>Table!$M$29:$M$36</c:f>
              <c:numCache>
                <c:formatCode>General</c:formatCode>
                <c:ptCount val="8"/>
                <c:pt idx="0">
                  <c:v>-2.9850746268656714</c:v>
                </c:pt>
                <c:pt idx="1">
                  <c:v>2.9850746268656714</c:v>
                </c:pt>
                <c:pt idx="2">
                  <c:v>2.9850746268656714</c:v>
                </c:pt>
                <c:pt idx="3">
                  <c:v>2.9850746268656714</c:v>
                </c:pt>
                <c:pt idx="4">
                  <c:v>2.9850746268656714</c:v>
                </c:pt>
                <c:pt idx="5">
                  <c:v>-2.9850746268656714</c:v>
                </c:pt>
                <c:pt idx="6">
                  <c:v>-2.9850746268656714</c:v>
                </c:pt>
                <c:pt idx="7">
                  <c:v>-2.9850746268656714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AD-4023-B51F-28366AAFF624}"/>
            </c:ext>
          </c:extLst>
        </c:ser>
        <c:ser>
          <c:idx val="6"/>
          <c:order val="6"/>
          <c:tx>
            <c:v>baris 2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Table!$L$42:$L$49</c:f>
              <c:numCache>
                <c:formatCode>General</c:formatCode>
                <c:ptCount val="8"/>
                <c:pt idx="0">
                  <c:v>-35.820895522388057</c:v>
                </c:pt>
                <c:pt idx="1">
                  <c:v>-35.820895522388057</c:v>
                </c:pt>
                <c:pt idx="2">
                  <c:v>-35.820895522388057</c:v>
                </c:pt>
                <c:pt idx="3">
                  <c:v>35.820895522388057</c:v>
                </c:pt>
                <c:pt idx="4">
                  <c:v>35.820895522388057</c:v>
                </c:pt>
                <c:pt idx="5">
                  <c:v>35.820895522388057</c:v>
                </c:pt>
                <c:pt idx="6">
                  <c:v>35.820895522388057</c:v>
                </c:pt>
                <c:pt idx="7">
                  <c:v>-35.820895522388057</c:v>
                </c:pt>
              </c:numCache>
            </c:numRef>
          </c:xVal>
          <c:yVal>
            <c:numRef>
              <c:f>Table!$M$42:$M$49</c:f>
              <c:numCache>
                <c:formatCode>General</c:formatCode>
                <c:ptCount val="8"/>
                <c:pt idx="0">
                  <c:v>-749.25373134328356</c:v>
                </c:pt>
                <c:pt idx="1">
                  <c:v>-743.28358208955217</c:v>
                </c:pt>
                <c:pt idx="2">
                  <c:v>-743.28358208955217</c:v>
                </c:pt>
                <c:pt idx="3">
                  <c:v>-743.28358208955217</c:v>
                </c:pt>
                <c:pt idx="4">
                  <c:v>-743.28358208955217</c:v>
                </c:pt>
                <c:pt idx="5">
                  <c:v>-749.25373134328356</c:v>
                </c:pt>
                <c:pt idx="6">
                  <c:v>-749.25373134328356</c:v>
                </c:pt>
                <c:pt idx="7">
                  <c:v>-749.25373134328356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EAD-4023-B51F-28366AAFF624}"/>
            </c:ext>
          </c:extLst>
        </c:ser>
        <c:ser>
          <c:idx val="7"/>
          <c:order val="7"/>
          <c:tx>
            <c:v>baris 3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Table!$L$55:$L$62</c:f>
              <c:numCache>
                <c:formatCode>General</c:formatCode>
                <c:ptCount val="8"/>
                <c:pt idx="0">
                  <c:v>-35.820895522388057</c:v>
                </c:pt>
                <c:pt idx="1">
                  <c:v>-35.820895522388057</c:v>
                </c:pt>
                <c:pt idx="2">
                  <c:v>-35.820895522388057</c:v>
                </c:pt>
                <c:pt idx="3">
                  <c:v>35.820895522388057</c:v>
                </c:pt>
                <c:pt idx="4">
                  <c:v>35.820895522388057</c:v>
                </c:pt>
                <c:pt idx="5">
                  <c:v>35.820895522388057</c:v>
                </c:pt>
                <c:pt idx="6">
                  <c:v>35.820895522388057</c:v>
                </c:pt>
                <c:pt idx="7">
                  <c:v>-35.820895522388057</c:v>
                </c:pt>
              </c:numCache>
            </c:numRef>
          </c:xVal>
          <c:yVal>
            <c:numRef>
              <c:f>Table!$M$55:$M$62</c:f>
              <c:numCache>
                <c:formatCode>General</c:formatCode>
                <c:ptCount val="8"/>
                <c:pt idx="0">
                  <c:v>-749.25373134328356</c:v>
                </c:pt>
                <c:pt idx="1">
                  <c:v>-743.28358208955217</c:v>
                </c:pt>
                <c:pt idx="2">
                  <c:v>-743.28358208955217</c:v>
                </c:pt>
                <c:pt idx="3">
                  <c:v>-743.28358208955217</c:v>
                </c:pt>
                <c:pt idx="4">
                  <c:v>-743.28358208955217</c:v>
                </c:pt>
                <c:pt idx="5">
                  <c:v>-749.25373134328356</c:v>
                </c:pt>
                <c:pt idx="6">
                  <c:v>-749.25373134328356</c:v>
                </c:pt>
                <c:pt idx="7">
                  <c:v>-749.25373134328356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EAD-4023-B51F-28366AAFF624}"/>
            </c:ext>
          </c:extLst>
        </c:ser>
        <c:ser>
          <c:idx val="8"/>
          <c:order val="8"/>
          <c:tx>
            <c:v>Kusen Jendela Luar</c:v>
          </c:tx>
          <c:spPr>
            <a:ln w="127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Table!$H$14:$H$21</c:f>
              <c:numCache>
                <c:formatCode>General</c:formatCode>
                <c:ptCount val="8"/>
                <c:pt idx="0">
                  <c:v>-55.223880597014926</c:v>
                </c:pt>
                <c:pt idx="1">
                  <c:v>-55.223880597014926</c:v>
                </c:pt>
                <c:pt idx="2">
                  <c:v>-55.223880597014926</c:v>
                </c:pt>
                <c:pt idx="3">
                  <c:v>55.223880597014926</c:v>
                </c:pt>
                <c:pt idx="4">
                  <c:v>55.223880597014926</c:v>
                </c:pt>
                <c:pt idx="5">
                  <c:v>55.223880597014926</c:v>
                </c:pt>
                <c:pt idx="6">
                  <c:v>55.223880597014926</c:v>
                </c:pt>
                <c:pt idx="7">
                  <c:v>-55.223880597014926</c:v>
                </c:pt>
              </c:numCache>
            </c:numRef>
          </c:xVal>
          <c:yVal>
            <c:numRef>
              <c:f>Table!$I$14:$I$21</c:f>
              <c:numCache>
                <c:formatCode>General</c:formatCode>
                <c:ptCount val="8"/>
                <c:pt idx="0">
                  <c:v>-100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EAD-4023-B51F-28366AAFF624}"/>
            </c:ext>
          </c:extLst>
        </c:ser>
        <c:ser>
          <c:idx val="9"/>
          <c:order val="9"/>
          <c:tx>
            <c:v>Kusen Jendela Dalam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Table!$K$14:$K$21</c:f>
              <c:numCache>
                <c:formatCode>General</c:formatCode>
                <c:ptCount val="8"/>
                <c:pt idx="0">
                  <c:v>-46.268656716417908</c:v>
                </c:pt>
                <c:pt idx="1">
                  <c:v>-46.268656716417908</c:v>
                </c:pt>
                <c:pt idx="2">
                  <c:v>-46.268656716417908</c:v>
                </c:pt>
                <c:pt idx="3">
                  <c:v>46.268656716417908</c:v>
                </c:pt>
                <c:pt idx="4">
                  <c:v>46.268656716417908</c:v>
                </c:pt>
                <c:pt idx="5">
                  <c:v>46.268656716417908</c:v>
                </c:pt>
                <c:pt idx="6">
                  <c:v>46.268656716417908</c:v>
                </c:pt>
                <c:pt idx="7">
                  <c:v>-46.268656716417908</c:v>
                </c:pt>
              </c:numCache>
            </c:numRef>
          </c:xVal>
          <c:yVal>
            <c:numRef>
              <c:f>Table!$L$14:$L$21</c:f>
              <c:numCache>
                <c:formatCode>General</c:formatCode>
                <c:ptCount val="8"/>
                <c:pt idx="0">
                  <c:v>-91.044776119402982</c:v>
                </c:pt>
                <c:pt idx="1">
                  <c:v>91.044776119402982</c:v>
                </c:pt>
                <c:pt idx="2">
                  <c:v>91.044776119402982</c:v>
                </c:pt>
                <c:pt idx="3">
                  <c:v>91.044776119402982</c:v>
                </c:pt>
                <c:pt idx="4">
                  <c:v>91.044776119402982</c:v>
                </c:pt>
                <c:pt idx="5">
                  <c:v>-91.044776119402982</c:v>
                </c:pt>
                <c:pt idx="6">
                  <c:v>-91.044776119402982</c:v>
                </c:pt>
                <c:pt idx="7">
                  <c:v>-91.044776119402982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EAD-4023-B51F-28366AAF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608608"/>
        <c:axId val="557487912"/>
      </c:scatterChart>
      <c:valAx>
        <c:axId val="774608608"/>
        <c:scaling>
          <c:orientation val="minMax"/>
          <c:max val="120"/>
          <c:min val="-120"/>
        </c:scaling>
        <c:delete val="1"/>
        <c:axPos val="b"/>
        <c:numFmt formatCode="General" sourceLinked="1"/>
        <c:majorTickMark val="none"/>
        <c:minorTickMark val="none"/>
        <c:tickLblPos val="nextTo"/>
        <c:crossAx val="557487912"/>
        <c:crosses val="autoZero"/>
        <c:crossBetween val="midCat"/>
      </c:valAx>
      <c:valAx>
        <c:axId val="557487912"/>
        <c:scaling>
          <c:orientation val="minMax"/>
          <c:max val="120"/>
          <c:min val="-120"/>
        </c:scaling>
        <c:delete val="1"/>
        <c:axPos val="l"/>
        <c:numFmt formatCode="General" sourceLinked="1"/>
        <c:majorTickMark val="none"/>
        <c:minorTickMark val="none"/>
        <c:tickLblPos val="nextTo"/>
        <c:crossAx val="77460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87962962962985E-3"/>
          <c:y val="8.819444444444444E-3"/>
          <c:w val="0.98219212962962987"/>
          <c:h val="0.98236111111111113"/>
        </c:manualLayout>
      </c:layout>
      <c:scatterChart>
        <c:scatterStyle val="lineMarker"/>
        <c:varyColors val="0"/>
        <c:ser>
          <c:idx val="0"/>
          <c:order val="0"/>
          <c:tx>
            <c:v>Daun jendela tepi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Table!$H$3:$H$10</c:f>
              <c:numCache>
                <c:formatCode>General</c:formatCode>
                <c:ptCount val="8"/>
                <c:pt idx="0">
                  <c:v>-44.776119402985074</c:v>
                </c:pt>
                <c:pt idx="1">
                  <c:v>-44.776119402985074</c:v>
                </c:pt>
                <c:pt idx="2">
                  <c:v>-44.776119402985074</c:v>
                </c:pt>
                <c:pt idx="3">
                  <c:v>44.776119402985074</c:v>
                </c:pt>
                <c:pt idx="4">
                  <c:v>44.776119402985074</c:v>
                </c:pt>
                <c:pt idx="5">
                  <c:v>44.776119402985074</c:v>
                </c:pt>
                <c:pt idx="6">
                  <c:v>44.776119402985074</c:v>
                </c:pt>
                <c:pt idx="7">
                  <c:v>-44.776119402985074</c:v>
                </c:pt>
              </c:numCache>
            </c:numRef>
          </c:xVal>
          <c:yVal>
            <c:numRef>
              <c:f>Table!$I$3:$I$10</c:f>
              <c:numCache>
                <c:formatCode>General</c:formatCode>
                <c:ptCount val="8"/>
                <c:pt idx="0">
                  <c:v>-89.552238805970148</c:v>
                </c:pt>
                <c:pt idx="1">
                  <c:v>89.552238805970148</c:v>
                </c:pt>
                <c:pt idx="2">
                  <c:v>89.552238805970148</c:v>
                </c:pt>
                <c:pt idx="3">
                  <c:v>89.552238805970148</c:v>
                </c:pt>
                <c:pt idx="4">
                  <c:v>89.552238805970148</c:v>
                </c:pt>
                <c:pt idx="5">
                  <c:v>-89.552238805970148</c:v>
                </c:pt>
                <c:pt idx="6">
                  <c:v>-89.552238805970148</c:v>
                </c:pt>
                <c:pt idx="7">
                  <c:v>-89.552238805970148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DC-4389-BC5A-24A8CCFB6A31}"/>
            </c:ext>
          </c:extLst>
        </c:ser>
        <c:ser>
          <c:idx val="1"/>
          <c:order val="1"/>
          <c:tx>
            <c:v>Daun Jendela Dalam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Table!$K$3:$K$10</c:f>
              <c:numCache>
                <c:formatCode>General</c:formatCode>
                <c:ptCount val="8"/>
                <c:pt idx="0">
                  <c:v>-35.820895522388057</c:v>
                </c:pt>
                <c:pt idx="1">
                  <c:v>-35.820895522388057</c:v>
                </c:pt>
                <c:pt idx="2">
                  <c:v>-35.820895522388057</c:v>
                </c:pt>
                <c:pt idx="3">
                  <c:v>35.820895522388057</c:v>
                </c:pt>
                <c:pt idx="4">
                  <c:v>35.820895522388057</c:v>
                </c:pt>
                <c:pt idx="5">
                  <c:v>35.820895522388057</c:v>
                </c:pt>
                <c:pt idx="6">
                  <c:v>35.820895522388057</c:v>
                </c:pt>
                <c:pt idx="7">
                  <c:v>-35.820895522388057</c:v>
                </c:pt>
              </c:numCache>
            </c:numRef>
          </c:xVal>
          <c:yVal>
            <c:numRef>
              <c:f>Table!$L$3:$L$10</c:f>
              <c:numCache>
                <c:formatCode>General</c:formatCode>
                <c:ptCount val="8"/>
                <c:pt idx="0">
                  <c:v>-74.626865671641795</c:v>
                </c:pt>
                <c:pt idx="1">
                  <c:v>74.626865671641795</c:v>
                </c:pt>
                <c:pt idx="2">
                  <c:v>74.626865671641795</c:v>
                </c:pt>
                <c:pt idx="3">
                  <c:v>74.626865671641795</c:v>
                </c:pt>
                <c:pt idx="4">
                  <c:v>74.626865671641795</c:v>
                </c:pt>
                <c:pt idx="5">
                  <c:v>-74.626865671641795</c:v>
                </c:pt>
                <c:pt idx="6">
                  <c:v>-74.626865671641795</c:v>
                </c:pt>
                <c:pt idx="7">
                  <c:v>-74.626865671641795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DC-4389-BC5A-24A8CCFB6A31}"/>
            </c:ext>
          </c:extLst>
        </c:ser>
        <c:ser>
          <c:idx val="2"/>
          <c:order val="2"/>
          <c:tx>
            <c:v>kolom 1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Table!$E$29:$E$36</c:f>
              <c:numCache>
                <c:formatCode>General</c:formatCode>
                <c:ptCount val="8"/>
                <c:pt idx="0">
                  <c:v>-2.9850746268656714</c:v>
                </c:pt>
                <c:pt idx="1">
                  <c:v>-2.9850746268656714</c:v>
                </c:pt>
                <c:pt idx="2">
                  <c:v>-2.9850746268656714</c:v>
                </c:pt>
                <c:pt idx="3">
                  <c:v>2.9850746268656714</c:v>
                </c:pt>
                <c:pt idx="4">
                  <c:v>2.9850746268656714</c:v>
                </c:pt>
                <c:pt idx="5">
                  <c:v>2.9850746268656714</c:v>
                </c:pt>
                <c:pt idx="6">
                  <c:v>2.9850746268656714</c:v>
                </c:pt>
                <c:pt idx="7">
                  <c:v>-2.9850746268656714</c:v>
                </c:pt>
              </c:numCache>
            </c:numRef>
          </c:xVal>
          <c:yVal>
            <c:numRef>
              <c:f>Table!$F$29:$F$36</c:f>
              <c:numCache>
                <c:formatCode>General</c:formatCode>
                <c:ptCount val="8"/>
                <c:pt idx="0">
                  <c:v>-74.626865671641795</c:v>
                </c:pt>
                <c:pt idx="1">
                  <c:v>74.626865671641795</c:v>
                </c:pt>
                <c:pt idx="2">
                  <c:v>74.626865671641795</c:v>
                </c:pt>
                <c:pt idx="3">
                  <c:v>74.626865671641795</c:v>
                </c:pt>
                <c:pt idx="4">
                  <c:v>74.626865671641795</c:v>
                </c:pt>
                <c:pt idx="5">
                  <c:v>-74.626865671641795</c:v>
                </c:pt>
                <c:pt idx="6">
                  <c:v>-74.626865671641795</c:v>
                </c:pt>
                <c:pt idx="7">
                  <c:v>-74.626865671641795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DC-4389-BC5A-24A8CCFB6A31}"/>
            </c:ext>
          </c:extLst>
        </c:ser>
        <c:ser>
          <c:idx val="3"/>
          <c:order val="3"/>
          <c:tx>
            <c:v>kolom 2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Table!$E$42:$E$49</c:f>
              <c:numCache>
                <c:formatCode>General</c:formatCode>
                <c:ptCount val="8"/>
                <c:pt idx="0">
                  <c:v>-749.25373134328356</c:v>
                </c:pt>
                <c:pt idx="1">
                  <c:v>-749.25373134328356</c:v>
                </c:pt>
                <c:pt idx="2">
                  <c:v>-749.25373134328356</c:v>
                </c:pt>
                <c:pt idx="3">
                  <c:v>-743.28358208955217</c:v>
                </c:pt>
                <c:pt idx="4">
                  <c:v>-743.28358208955217</c:v>
                </c:pt>
                <c:pt idx="5">
                  <c:v>-743.28358208955217</c:v>
                </c:pt>
                <c:pt idx="6">
                  <c:v>-743.28358208955217</c:v>
                </c:pt>
                <c:pt idx="7">
                  <c:v>-749.25373134328356</c:v>
                </c:pt>
              </c:numCache>
            </c:numRef>
          </c:xVal>
          <c:yVal>
            <c:numRef>
              <c:f>Table!$F$42:$F$49</c:f>
              <c:numCache>
                <c:formatCode>General</c:formatCode>
                <c:ptCount val="8"/>
                <c:pt idx="0">
                  <c:v>-74.626865671641795</c:v>
                </c:pt>
                <c:pt idx="1">
                  <c:v>74.626865671641795</c:v>
                </c:pt>
                <c:pt idx="2">
                  <c:v>74.626865671641795</c:v>
                </c:pt>
                <c:pt idx="3">
                  <c:v>74.626865671641795</c:v>
                </c:pt>
                <c:pt idx="4">
                  <c:v>74.626865671641795</c:v>
                </c:pt>
                <c:pt idx="5">
                  <c:v>-74.626865671641795</c:v>
                </c:pt>
                <c:pt idx="6">
                  <c:v>-74.626865671641795</c:v>
                </c:pt>
                <c:pt idx="7">
                  <c:v>-74.626865671641795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DC-4389-BC5A-24A8CCFB6A31}"/>
            </c:ext>
          </c:extLst>
        </c:ser>
        <c:ser>
          <c:idx val="4"/>
          <c:order val="4"/>
          <c:tx>
            <c:v>kolom 3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Table!$E$55:$E$62</c:f>
              <c:numCache>
                <c:formatCode>General</c:formatCode>
                <c:ptCount val="8"/>
                <c:pt idx="0">
                  <c:v>-749.25373134328356</c:v>
                </c:pt>
                <c:pt idx="1">
                  <c:v>-749.25373134328356</c:v>
                </c:pt>
                <c:pt idx="2">
                  <c:v>-749.25373134328356</c:v>
                </c:pt>
                <c:pt idx="3">
                  <c:v>-743.28358208955217</c:v>
                </c:pt>
                <c:pt idx="4">
                  <c:v>-743.28358208955217</c:v>
                </c:pt>
                <c:pt idx="5">
                  <c:v>-743.28358208955217</c:v>
                </c:pt>
                <c:pt idx="6">
                  <c:v>-743.28358208955217</c:v>
                </c:pt>
                <c:pt idx="7">
                  <c:v>-749.25373134328356</c:v>
                </c:pt>
              </c:numCache>
            </c:numRef>
          </c:xVal>
          <c:yVal>
            <c:numRef>
              <c:f>Table!$F$55:$F$62</c:f>
              <c:numCache>
                <c:formatCode>General</c:formatCode>
                <c:ptCount val="8"/>
                <c:pt idx="0">
                  <c:v>-74.626865671641795</c:v>
                </c:pt>
                <c:pt idx="1">
                  <c:v>74.626865671641795</c:v>
                </c:pt>
                <c:pt idx="2">
                  <c:v>74.626865671641795</c:v>
                </c:pt>
                <c:pt idx="3">
                  <c:v>74.626865671641795</c:v>
                </c:pt>
                <c:pt idx="4">
                  <c:v>74.626865671641795</c:v>
                </c:pt>
                <c:pt idx="5">
                  <c:v>-74.626865671641795</c:v>
                </c:pt>
                <c:pt idx="6">
                  <c:v>-74.626865671641795</c:v>
                </c:pt>
                <c:pt idx="7">
                  <c:v>-74.626865671641795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0DC-4389-BC5A-24A8CCFB6A31}"/>
            </c:ext>
          </c:extLst>
        </c:ser>
        <c:ser>
          <c:idx val="5"/>
          <c:order val="5"/>
          <c:tx>
            <c:v>baris 1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Table!$L$29:$L$36</c:f>
              <c:numCache>
                <c:formatCode>General</c:formatCode>
                <c:ptCount val="8"/>
                <c:pt idx="0">
                  <c:v>-35.820895522388057</c:v>
                </c:pt>
                <c:pt idx="1">
                  <c:v>-35.820895522388057</c:v>
                </c:pt>
                <c:pt idx="2">
                  <c:v>-35.820895522388057</c:v>
                </c:pt>
                <c:pt idx="3">
                  <c:v>35.820895522388057</c:v>
                </c:pt>
                <c:pt idx="4">
                  <c:v>35.820895522388057</c:v>
                </c:pt>
                <c:pt idx="5">
                  <c:v>35.820895522388057</c:v>
                </c:pt>
                <c:pt idx="6">
                  <c:v>35.820895522388057</c:v>
                </c:pt>
                <c:pt idx="7">
                  <c:v>-35.820895522388057</c:v>
                </c:pt>
              </c:numCache>
            </c:numRef>
          </c:xVal>
          <c:yVal>
            <c:numRef>
              <c:f>Table!$M$29:$M$36</c:f>
              <c:numCache>
                <c:formatCode>General</c:formatCode>
                <c:ptCount val="8"/>
                <c:pt idx="0">
                  <c:v>-2.9850746268656714</c:v>
                </c:pt>
                <c:pt idx="1">
                  <c:v>2.9850746268656714</c:v>
                </c:pt>
                <c:pt idx="2">
                  <c:v>2.9850746268656714</c:v>
                </c:pt>
                <c:pt idx="3">
                  <c:v>2.9850746268656714</c:v>
                </c:pt>
                <c:pt idx="4">
                  <c:v>2.9850746268656714</c:v>
                </c:pt>
                <c:pt idx="5">
                  <c:v>-2.9850746268656714</c:v>
                </c:pt>
                <c:pt idx="6">
                  <c:v>-2.9850746268656714</c:v>
                </c:pt>
                <c:pt idx="7">
                  <c:v>-2.9850746268656714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0DC-4389-BC5A-24A8CCFB6A31}"/>
            </c:ext>
          </c:extLst>
        </c:ser>
        <c:ser>
          <c:idx val="6"/>
          <c:order val="6"/>
          <c:tx>
            <c:v>baris 2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Table!$L$42:$L$49</c:f>
              <c:numCache>
                <c:formatCode>General</c:formatCode>
                <c:ptCount val="8"/>
                <c:pt idx="0">
                  <c:v>-35.820895522388057</c:v>
                </c:pt>
                <c:pt idx="1">
                  <c:v>-35.820895522388057</c:v>
                </c:pt>
                <c:pt idx="2">
                  <c:v>-35.820895522388057</c:v>
                </c:pt>
                <c:pt idx="3">
                  <c:v>35.820895522388057</c:v>
                </c:pt>
                <c:pt idx="4">
                  <c:v>35.820895522388057</c:v>
                </c:pt>
                <c:pt idx="5">
                  <c:v>35.820895522388057</c:v>
                </c:pt>
                <c:pt idx="6">
                  <c:v>35.820895522388057</c:v>
                </c:pt>
                <c:pt idx="7">
                  <c:v>-35.820895522388057</c:v>
                </c:pt>
              </c:numCache>
            </c:numRef>
          </c:xVal>
          <c:yVal>
            <c:numRef>
              <c:f>Table!$M$42:$M$49</c:f>
              <c:numCache>
                <c:formatCode>General</c:formatCode>
                <c:ptCount val="8"/>
                <c:pt idx="0">
                  <c:v>-749.25373134328356</c:v>
                </c:pt>
                <c:pt idx="1">
                  <c:v>-743.28358208955217</c:v>
                </c:pt>
                <c:pt idx="2">
                  <c:v>-743.28358208955217</c:v>
                </c:pt>
                <c:pt idx="3">
                  <c:v>-743.28358208955217</c:v>
                </c:pt>
                <c:pt idx="4">
                  <c:v>-743.28358208955217</c:v>
                </c:pt>
                <c:pt idx="5">
                  <c:v>-749.25373134328356</c:v>
                </c:pt>
                <c:pt idx="6">
                  <c:v>-749.25373134328356</c:v>
                </c:pt>
                <c:pt idx="7">
                  <c:v>-749.25373134328356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0DC-4389-BC5A-24A8CCFB6A31}"/>
            </c:ext>
          </c:extLst>
        </c:ser>
        <c:ser>
          <c:idx val="7"/>
          <c:order val="7"/>
          <c:tx>
            <c:v>baris 3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Table!$L$55:$L$62</c:f>
              <c:numCache>
                <c:formatCode>General</c:formatCode>
                <c:ptCount val="8"/>
                <c:pt idx="0">
                  <c:v>-35.820895522388057</c:v>
                </c:pt>
                <c:pt idx="1">
                  <c:v>-35.820895522388057</c:v>
                </c:pt>
                <c:pt idx="2">
                  <c:v>-35.820895522388057</c:v>
                </c:pt>
                <c:pt idx="3">
                  <c:v>35.820895522388057</c:v>
                </c:pt>
                <c:pt idx="4">
                  <c:v>35.820895522388057</c:v>
                </c:pt>
                <c:pt idx="5">
                  <c:v>35.820895522388057</c:v>
                </c:pt>
                <c:pt idx="6">
                  <c:v>35.820895522388057</c:v>
                </c:pt>
                <c:pt idx="7">
                  <c:v>-35.820895522388057</c:v>
                </c:pt>
              </c:numCache>
            </c:numRef>
          </c:xVal>
          <c:yVal>
            <c:numRef>
              <c:f>Table!$M$55:$M$62</c:f>
              <c:numCache>
                <c:formatCode>General</c:formatCode>
                <c:ptCount val="8"/>
                <c:pt idx="0">
                  <c:v>-749.25373134328356</c:v>
                </c:pt>
                <c:pt idx="1">
                  <c:v>-743.28358208955217</c:v>
                </c:pt>
                <c:pt idx="2">
                  <c:v>-743.28358208955217</c:v>
                </c:pt>
                <c:pt idx="3">
                  <c:v>-743.28358208955217</c:v>
                </c:pt>
                <c:pt idx="4">
                  <c:v>-743.28358208955217</c:v>
                </c:pt>
                <c:pt idx="5">
                  <c:v>-749.25373134328356</c:v>
                </c:pt>
                <c:pt idx="6">
                  <c:v>-749.25373134328356</c:v>
                </c:pt>
                <c:pt idx="7">
                  <c:v>-749.25373134328356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0DC-4389-BC5A-24A8CCFB6A31}"/>
            </c:ext>
          </c:extLst>
        </c:ser>
        <c:ser>
          <c:idx val="8"/>
          <c:order val="8"/>
          <c:tx>
            <c:v>Kusen Jendela Luar</c:v>
          </c:tx>
          <c:spPr>
            <a:ln w="127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Table!$H$14:$H$21</c:f>
              <c:numCache>
                <c:formatCode>General</c:formatCode>
                <c:ptCount val="8"/>
                <c:pt idx="0">
                  <c:v>-55.223880597014926</c:v>
                </c:pt>
                <c:pt idx="1">
                  <c:v>-55.223880597014926</c:v>
                </c:pt>
                <c:pt idx="2">
                  <c:v>-55.223880597014926</c:v>
                </c:pt>
                <c:pt idx="3">
                  <c:v>55.223880597014926</c:v>
                </c:pt>
                <c:pt idx="4">
                  <c:v>55.223880597014926</c:v>
                </c:pt>
                <c:pt idx="5">
                  <c:v>55.223880597014926</c:v>
                </c:pt>
                <c:pt idx="6">
                  <c:v>55.223880597014926</c:v>
                </c:pt>
                <c:pt idx="7">
                  <c:v>-55.223880597014926</c:v>
                </c:pt>
              </c:numCache>
            </c:numRef>
          </c:xVal>
          <c:yVal>
            <c:numRef>
              <c:f>Table!$I$14:$I$21</c:f>
              <c:numCache>
                <c:formatCode>General</c:formatCode>
                <c:ptCount val="8"/>
                <c:pt idx="0">
                  <c:v>-100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0DC-4389-BC5A-24A8CCFB6A31}"/>
            </c:ext>
          </c:extLst>
        </c:ser>
        <c:ser>
          <c:idx val="9"/>
          <c:order val="9"/>
          <c:tx>
            <c:v>Kusen Jendela Dalam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Table!$K$14:$K$21</c:f>
              <c:numCache>
                <c:formatCode>General</c:formatCode>
                <c:ptCount val="8"/>
                <c:pt idx="0">
                  <c:v>-46.268656716417908</c:v>
                </c:pt>
                <c:pt idx="1">
                  <c:v>-46.268656716417908</c:v>
                </c:pt>
                <c:pt idx="2">
                  <c:v>-46.268656716417908</c:v>
                </c:pt>
                <c:pt idx="3">
                  <c:v>46.268656716417908</c:v>
                </c:pt>
                <c:pt idx="4">
                  <c:v>46.268656716417908</c:v>
                </c:pt>
                <c:pt idx="5">
                  <c:v>46.268656716417908</c:v>
                </c:pt>
                <c:pt idx="6">
                  <c:v>46.268656716417908</c:v>
                </c:pt>
                <c:pt idx="7">
                  <c:v>-46.268656716417908</c:v>
                </c:pt>
              </c:numCache>
            </c:numRef>
          </c:xVal>
          <c:yVal>
            <c:numRef>
              <c:f>Table!$L$14:$L$21</c:f>
              <c:numCache>
                <c:formatCode>General</c:formatCode>
                <c:ptCount val="8"/>
                <c:pt idx="0">
                  <c:v>-91.044776119402982</c:v>
                </c:pt>
                <c:pt idx="1">
                  <c:v>91.044776119402982</c:v>
                </c:pt>
                <c:pt idx="2">
                  <c:v>91.044776119402982</c:v>
                </c:pt>
                <c:pt idx="3">
                  <c:v>91.044776119402982</c:v>
                </c:pt>
                <c:pt idx="4">
                  <c:v>91.044776119402982</c:v>
                </c:pt>
                <c:pt idx="5">
                  <c:v>-91.044776119402982</c:v>
                </c:pt>
                <c:pt idx="6">
                  <c:v>-91.044776119402982</c:v>
                </c:pt>
                <c:pt idx="7">
                  <c:v>-91.044776119402982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0DC-4389-BC5A-24A8CCFB6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608608"/>
        <c:axId val="557487912"/>
      </c:scatterChart>
      <c:valAx>
        <c:axId val="774608608"/>
        <c:scaling>
          <c:orientation val="minMax"/>
          <c:max val="120"/>
          <c:min val="-120"/>
        </c:scaling>
        <c:delete val="1"/>
        <c:axPos val="b"/>
        <c:numFmt formatCode="General" sourceLinked="1"/>
        <c:majorTickMark val="none"/>
        <c:minorTickMark val="none"/>
        <c:tickLblPos val="nextTo"/>
        <c:crossAx val="557487912"/>
        <c:crosses val="autoZero"/>
        <c:crossBetween val="midCat"/>
      </c:valAx>
      <c:valAx>
        <c:axId val="557487912"/>
        <c:scaling>
          <c:orientation val="minMax"/>
          <c:max val="120"/>
          <c:min val="-120"/>
        </c:scaling>
        <c:delete val="1"/>
        <c:axPos val="l"/>
        <c:numFmt formatCode="General" sourceLinked="1"/>
        <c:majorTickMark val="none"/>
        <c:minorTickMark val="none"/>
        <c:tickLblPos val="nextTo"/>
        <c:crossAx val="77460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E0467-81D4-4F9E-AA0B-037445653474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DA2E89-B15E-4CEA-8B60-96E601937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38100</xdr:rowOff>
    </xdr:from>
    <xdr:to>
      <xdr:col>6</xdr:col>
      <xdr:colOff>368608</xdr:colOff>
      <xdr:row>17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104E6-C110-60A4-920C-46A33D0F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950" y="752475"/>
          <a:ext cx="2368858" cy="345757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32</xdr:row>
      <xdr:rowOff>47625</xdr:rowOff>
    </xdr:from>
    <xdr:to>
      <xdr:col>6</xdr:col>
      <xdr:colOff>630901</xdr:colOff>
      <xdr:row>49</xdr:row>
      <xdr:rowOff>219075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4E8E54-52E5-9330-2F53-174207998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" y="6477000"/>
          <a:ext cx="3145501" cy="4219575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50</xdr:row>
      <xdr:rowOff>9525</xdr:rowOff>
    </xdr:from>
    <xdr:to>
      <xdr:col>7</xdr:col>
      <xdr:colOff>438150</xdr:colOff>
      <xdr:row>56</xdr:row>
      <xdr:rowOff>80554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F67CEE-6E24-B075-1190-1C12BCE1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900" y="10963275"/>
          <a:ext cx="4181475" cy="1499779"/>
        </a:xfrm>
        <a:prstGeom prst="rect">
          <a:avLst/>
        </a:prstGeom>
      </xdr:spPr>
    </xdr:pic>
    <xdr:clientData/>
  </xdr:twoCellAnchor>
  <xdr:twoCellAnchor>
    <xdr:from>
      <xdr:col>11</xdr:col>
      <xdr:colOff>650503</xdr:colOff>
      <xdr:row>2</xdr:row>
      <xdr:rowOff>222716</xdr:rowOff>
    </xdr:from>
    <xdr:to>
      <xdr:col>17</xdr:col>
      <xdr:colOff>569952</xdr:colOff>
      <xdr:row>21</xdr:row>
      <xdr:rowOff>21143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D873A4-9894-8FAE-AEE1-2CF45E99A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2</xdr:col>
      <xdr:colOff>292811</xdr:colOff>
      <xdr:row>1</xdr:row>
      <xdr:rowOff>121875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D5E218-0EA8-40B5-B67F-0FE4EF939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683336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2</xdr:row>
      <xdr:rowOff>1</xdr:rowOff>
    </xdr:from>
    <xdr:to>
      <xdr:col>2</xdr:col>
      <xdr:colOff>561975</xdr:colOff>
      <xdr:row>5</xdr:row>
      <xdr:rowOff>190500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DAAA416-2877-BBCE-353E-1F1ABB435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476251"/>
          <a:ext cx="1381124" cy="1381124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200026</xdr:colOff>
      <xdr:row>9</xdr:row>
      <xdr:rowOff>38100</xdr:rowOff>
    </xdr:from>
    <xdr:to>
      <xdr:col>6</xdr:col>
      <xdr:colOff>233812</xdr:colOff>
      <xdr:row>22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BD5C64-8A44-45D0-A0E7-B5209059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1" y="2657475"/>
          <a:ext cx="2262636" cy="311467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36</xdr:row>
      <xdr:rowOff>47625</xdr:rowOff>
    </xdr:from>
    <xdr:to>
      <xdr:col>7</xdr:col>
      <xdr:colOff>87976</xdr:colOff>
      <xdr:row>53</xdr:row>
      <xdr:rowOff>219075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72C076D-9469-495F-A61D-4E5045AB0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0200" y="7667625"/>
          <a:ext cx="3145501" cy="4219575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54</xdr:row>
      <xdr:rowOff>9525</xdr:rowOff>
    </xdr:from>
    <xdr:to>
      <xdr:col>7</xdr:col>
      <xdr:colOff>666750</xdr:colOff>
      <xdr:row>60</xdr:row>
      <xdr:rowOff>80554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7D7609C-F26F-463C-9EA1-A2F0D0B78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4900" y="11915775"/>
          <a:ext cx="4181475" cy="1499779"/>
        </a:xfrm>
        <a:prstGeom prst="rect">
          <a:avLst/>
        </a:prstGeom>
      </xdr:spPr>
    </xdr:pic>
    <xdr:clientData/>
  </xdr:twoCellAnchor>
  <xdr:twoCellAnchor>
    <xdr:from>
      <xdr:col>1</xdr:col>
      <xdr:colOff>650503</xdr:colOff>
      <xdr:row>86</xdr:row>
      <xdr:rowOff>222716</xdr:rowOff>
    </xdr:from>
    <xdr:to>
      <xdr:col>7</xdr:col>
      <xdr:colOff>569952</xdr:colOff>
      <xdr:row>105</xdr:row>
      <xdr:rowOff>21143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6E14E35-3E41-4C77-8AE3-787ADD8FD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4BCD-3F41-4842-A5C0-BC180666DD8A}">
  <sheetPr>
    <tabColor rgb="FF7030A0"/>
  </sheetPr>
  <dimension ref="B2:J27"/>
  <sheetViews>
    <sheetView tabSelected="1" workbookViewId="0"/>
  </sheetViews>
  <sheetFormatPr defaultRowHeight="18.75" customHeight="1" x14ac:dyDescent="0.25"/>
  <cols>
    <col min="1" max="1" width="4.28515625" style="124" customWidth="1"/>
    <col min="2" max="2" width="16.7109375" style="124" customWidth="1"/>
    <col min="3" max="3" width="2.85546875" style="123" customWidth="1"/>
    <col min="4" max="16384" width="9.140625" style="124"/>
  </cols>
  <sheetData>
    <row r="2" spans="2:10" ht="15.75" x14ac:dyDescent="0.25">
      <c r="B2" s="122" t="s">
        <v>179</v>
      </c>
      <c r="C2" s="123" t="s">
        <v>180</v>
      </c>
      <c r="D2" s="124" t="s">
        <v>192</v>
      </c>
    </row>
    <row r="3" spans="2:10" ht="15.75" x14ac:dyDescent="0.25">
      <c r="B3" s="122" t="s">
        <v>181</v>
      </c>
      <c r="C3" s="123" t="s">
        <v>180</v>
      </c>
      <c r="D3" s="124" t="s">
        <v>182</v>
      </c>
    </row>
    <row r="4" spans="2:10" ht="15.75" x14ac:dyDescent="0.25">
      <c r="B4" s="122" t="s">
        <v>183</v>
      </c>
      <c r="C4" s="123" t="s">
        <v>180</v>
      </c>
      <c r="D4" s="125" t="s">
        <v>193</v>
      </c>
    </row>
    <row r="5" spans="2:10" ht="15.75" x14ac:dyDescent="0.25">
      <c r="B5" s="122"/>
    </row>
    <row r="6" spans="2:10" ht="15.75" x14ac:dyDescent="0.25">
      <c r="B6" s="122" t="s">
        <v>184</v>
      </c>
      <c r="C6" s="123" t="s">
        <v>180</v>
      </c>
      <c r="D6" s="124" t="s">
        <v>185</v>
      </c>
    </row>
    <row r="7" spans="2:10" ht="15.75" x14ac:dyDescent="0.25">
      <c r="B7" s="122" t="s">
        <v>186</v>
      </c>
      <c r="C7" s="123" t="s">
        <v>180</v>
      </c>
      <c r="D7" s="126" t="s">
        <v>177</v>
      </c>
    </row>
    <row r="8" spans="2:10" ht="15.75" x14ac:dyDescent="0.25">
      <c r="C8" s="124"/>
      <c r="J8" s="127"/>
    </row>
    <row r="10" spans="2:10" ht="15.75" x14ac:dyDescent="0.25">
      <c r="B10" s="128" t="s">
        <v>187</v>
      </c>
      <c r="C10" s="129"/>
      <c r="D10" s="129"/>
      <c r="E10" s="129"/>
      <c r="F10" s="129"/>
      <c r="G10" s="129"/>
      <c r="H10" s="129"/>
      <c r="I10" s="129"/>
    </row>
    <row r="12" spans="2:10" ht="15.75" x14ac:dyDescent="0.25"/>
    <row r="23" spans="2:10" ht="15.75" x14ac:dyDescent="0.25">
      <c r="B23" s="124" t="s">
        <v>188</v>
      </c>
    </row>
    <row r="24" spans="2:10" ht="15.75" x14ac:dyDescent="0.25">
      <c r="B24" s="124" t="s">
        <v>189</v>
      </c>
    </row>
    <row r="26" spans="2:10" ht="15.75" x14ac:dyDescent="0.25">
      <c r="B26" s="124" t="s">
        <v>190</v>
      </c>
      <c r="C26" s="124"/>
    </row>
    <row r="27" spans="2:10" ht="15.75" x14ac:dyDescent="0.25">
      <c r="B27" s="130" t="s">
        <v>191</v>
      </c>
      <c r="C27" s="131"/>
      <c r="D27" s="131"/>
      <c r="E27" s="131"/>
      <c r="F27" s="131"/>
      <c r="G27" s="131"/>
      <c r="H27" s="131"/>
      <c r="I27" s="131"/>
      <c r="J27" s="131"/>
    </row>
  </sheetData>
  <hyperlinks>
    <hyperlink ref="D7" r:id="rId1" xr:uid="{3FD3B288-7E21-4DE0-982A-1F69A5C0847F}"/>
    <hyperlink ref="B27" r:id="rId2" xr:uid="{0AFFB713-F66D-4BFE-86E0-32C21ACA28A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B6D-2F5D-4FE2-BF8F-900A5B9C5B7F}">
  <sheetPr>
    <tabColor rgb="FF00B050"/>
  </sheetPr>
  <dimension ref="A1:W218"/>
  <sheetViews>
    <sheetView showGridLines="0" zoomScale="80" zoomScaleNormal="80" workbookViewId="0"/>
  </sheetViews>
  <sheetFormatPr defaultRowHeight="18.75" customHeight="1" x14ac:dyDescent="0.25"/>
  <cols>
    <col min="1" max="1" width="6.7109375" style="2" customWidth="1"/>
    <col min="2" max="2" width="11" style="3" customWidth="1"/>
    <col min="3" max="6" width="11" style="1" customWidth="1"/>
    <col min="7" max="7" width="11" style="4" customWidth="1"/>
    <col min="8" max="9" width="11" style="1" customWidth="1"/>
    <col min="10" max="10" width="8.5703125" style="1" customWidth="1"/>
    <col min="11" max="11" width="6.7109375" style="1" customWidth="1"/>
    <col min="12" max="19" width="11" style="1" customWidth="1"/>
    <col min="20" max="16384" width="9.140625" style="1"/>
  </cols>
  <sheetData>
    <row r="1" spans="1:19" ht="18.75" customHeight="1" x14ac:dyDescent="0.25">
      <c r="A1" s="85" t="s">
        <v>0</v>
      </c>
      <c r="B1" s="155" t="s">
        <v>1</v>
      </c>
      <c r="C1" s="155"/>
      <c r="D1" s="155"/>
      <c r="E1" s="155"/>
      <c r="F1" s="155"/>
      <c r="G1" s="86" t="s">
        <v>2</v>
      </c>
      <c r="H1" s="86" t="s">
        <v>3</v>
      </c>
      <c r="I1" s="87" t="s">
        <v>4</v>
      </c>
      <c r="K1" s="85" t="s">
        <v>0</v>
      </c>
      <c r="L1" s="155" t="s">
        <v>1</v>
      </c>
      <c r="M1" s="155"/>
      <c r="N1" s="155"/>
      <c r="O1" s="155"/>
      <c r="P1" s="155"/>
      <c r="Q1" s="86" t="s">
        <v>2</v>
      </c>
      <c r="R1" s="86" t="s">
        <v>3</v>
      </c>
      <c r="S1" s="87" t="s">
        <v>4</v>
      </c>
    </row>
    <row r="2" spans="1:19" ht="18.75" customHeight="1" x14ac:dyDescent="0.25">
      <c r="A2" s="77" t="s">
        <v>5</v>
      </c>
      <c r="B2" s="78" t="s">
        <v>6</v>
      </c>
      <c r="C2" s="79"/>
      <c r="D2" s="79"/>
      <c r="E2" s="79"/>
      <c r="F2" s="79"/>
      <c r="G2" s="80"/>
      <c r="H2" s="79"/>
      <c r="I2" s="81"/>
      <c r="K2" s="77" t="s">
        <v>56</v>
      </c>
      <c r="L2" s="82" t="s">
        <v>124</v>
      </c>
      <c r="M2" s="83"/>
      <c r="N2" s="83"/>
      <c r="O2" s="83"/>
      <c r="P2" s="83"/>
      <c r="Q2" s="84"/>
      <c r="R2" s="83"/>
      <c r="S2" s="81"/>
    </row>
    <row r="3" spans="1:19" ht="18.75" customHeight="1" x14ac:dyDescent="0.25">
      <c r="A3" s="60" t="s">
        <v>7</v>
      </c>
      <c r="B3" s="37" t="s">
        <v>8</v>
      </c>
      <c r="C3" s="38"/>
      <c r="D3" s="38"/>
      <c r="E3" s="38"/>
      <c r="F3" s="38"/>
      <c r="G3" s="39"/>
      <c r="H3" s="38"/>
      <c r="I3" s="40"/>
      <c r="K3" s="72"/>
      <c r="L3" s="66"/>
      <c r="M3" s="67"/>
      <c r="N3" s="67"/>
      <c r="O3" s="67"/>
      <c r="P3" s="67"/>
      <c r="Q3" s="68"/>
      <c r="R3" s="67"/>
      <c r="S3" s="69"/>
    </row>
    <row r="4" spans="1:19" ht="18.75" customHeight="1" x14ac:dyDescent="0.25">
      <c r="A4" s="61"/>
      <c r="B4" s="41"/>
      <c r="C4" s="22"/>
      <c r="D4" s="22"/>
      <c r="E4" s="22"/>
      <c r="F4" s="22"/>
      <c r="G4" s="42"/>
      <c r="H4" s="22"/>
      <c r="I4" s="43"/>
      <c r="K4" s="73"/>
      <c r="L4" s="22"/>
      <c r="M4" s="22"/>
      <c r="N4" s="22"/>
      <c r="O4" s="22"/>
      <c r="P4" s="22"/>
      <c r="Q4" s="22"/>
      <c r="R4" s="22"/>
      <c r="S4" s="43"/>
    </row>
    <row r="5" spans="1:19" ht="18.75" customHeight="1" x14ac:dyDescent="0.25">
      <c r="A5" s="61"/>
      <c r="B5" s="41"/>
      <c r="C5" s="22"/>
      <c r="D5" s="22"/>
      <c r="E5" s="22"/>
      <c r="F5" s="22"/>
      <c r="G5" s="42"/>
      <c r="H5" s="22"/>
      <c r="I5" s="43"/>
      <c r="K5" s="73"/>
      <c r="L5" s="22"/>
      <c r="M5" s="22"/>
      <c r="N5" s="22"/>
      <c r="O5" s="22"/>
      <c r="P5" s="22"/>
      <c r="Q5" s="22"/>
      <c r="R5" s="22"/>
      <c r="S5" s="43"/>
    </row>
    <row r="6" spans="1:19" ht="18.75" customHeight="1" x14ac:dyDescent="0.25">
      <c r="A6" s="61"/>
      <c r="B6" s="41"/>
      <c r="C6" s="22"/>
      <c r="D6" s="22"/>
      <c r="E6" s="22"/>
      <c r="F6" s="22"/>
      <c r="G6" s="42"/>
      <c r="H6" s="22"/>
      <c r="I6" s="43"/>
      <c r="K6" s="73"/>
      <c r="L6" s="22"/>
      <c r="M6" s="22"/>
      <c r="N6" s="22"/>
      <c r="O6" s="22"/>
      <c r="P6" s="22"/>
      <c r="Q6" s="22"/>
      <c r="R6" s="22"/>
      <c r="S6" s="43"/>
    </row>
    <row r="7" spans="1:19" ht="18.75" customHeight="1" x14ac:dyDescent="0.25">
      <c r="A7" s="61"/>
      <c r="B7" s="41"/>
      <c r="C7" s="22"/>
      <c r="D7" s="22"/>
      <c r="E7" s="22"/>
      <c r="F7" s="22"/>
      <c r="G7" s="42"/>
      <c r="H7" s="22"/>
      <c r="I7" s="43"/>
      <c r="K7" s="73"/>
      <c r="L7" s="22"/>
      <c r="M7" s="22"/>
      <c r="N7" s="22"/>
      <c r="O7" s="22"/>
      <c r="P7" s="22"/>
      <c r="Q7" s="22"/>
      <c r="R7" s="22"/>
      <c r="S7" s="43"/>
    </row>
    <row r="8" spans="1:19" ht="18.75" customHeight="1" x14ac:dyDescent="0.25">
      <c r="A8" s="61"/>
      <c r="B8" s="41"/>
      <c r="C8" s="22"/>
      <c r="D8" s="22"/>
      <c r="E8" s="22"/>
      <c r="F8" s="22"/>
      <c r="G8" s="42"/>
      <c r="H8" s="22"/>
      <c r="I8" s="43"/>
      <c r="K8" s="73"/>
      <c r="L8" s="22"/>
      <c r="M8" s="22"/>
      <c r="N8" s="22"/>
      <c r="O8" s="22"/>
      <c r="P8" s="22"/>
      <c r="Q8" s="22"/>
      <c r="R8" s="22"/>
      <c r="S8" s="43"/>
    </row>
    <row r="9" spans="1:19" ht="18.75" customHeight="1" x14ac:dyDescent="0.25">
      <c r="A9" s="61"/>
      <c r="B9" s="41"/>
      <c r="C9" s="22"/>
      <c r="D9" s="22"/>
      <c r="E9" s="22"/>
      <c r="F9" s="22"/>
      <c r="G9" s="42"/>
      <c r="H9" s="22"/>
      <c r="I9" s="43"/>
      <c r="K9" s="73"/>
      <c r="L9" s="22"/>
      <c r="M9" s="22"/>
      <c r="N9" s="22"/>
      <c r="O9" s="22"/>
      <c r="P9" s="22"/>
      <c r="Q9" s="22"/>
      <c r="R9" s="22"/>
      <c r="S9" s="43"/>
    </row>
    <row r="10" spans="1:19" ht="18.75" customHeight="1" x14ac:dyDescent="0.25">
      <c r="A10" s="61"/>
      <c r="B10" s="41"/>
      <c r="C10" s="22"/>
      <c r="D10" s="22"/>
      <c r="E10" s="22"/>
      <c r="F10" s="22"/>
      <c r="G10" s="42"/>
      <c r="H10" s="22"/>
      <c r="I10" s="43"/>
      <c r="K10" s="73"/>
      <c r="L10" s="22"/>
      <c r="M10" s="22"/>
      <c r="N10" s="22"/>
      <c r="O10" s="22"/>
      <c r="P10" s="22"/>
      <c r="Q10" s="22"/>
      <c r="R10" s="22"/>
      <c r="S10" s="43"/>
    </row>
    <row r="11" spans="1:19" ht="18.75" customHeight="1" x14ac:dyDescent="0.25">
      <c r="A11" s="61"/>
      <c r="B11" s="41"/>
      <c r="C11" s="22"/>
      <c r="D11" s="22"/>
      <c r="E11" s="22"/>
      <c r="F11" s="22"/>
      <c r="G11" s="42"/>
      <c r="H11" s="22"/>
      <c r="I11" s="43"/>
      <c r="K11" s="73"/>
      <c r="L11" s="22"/>
      <c r="M11" s="22"/>
      <c r="N11" s="22"/>
      <c r="O11" s="22"/>
      <c r="P11" s="22"/>
      <c r="Q11" s="22"/>
      <c r="R11" s="22"/>
      <c r="S11" s="43"/>
    </row>
    <row r="12" spans="1:19" ht="18.75" customHeight="1" x14ac:dyDescent="0.25">
      <c r="A12" s="61"/>
      <c r="B12" s="41"/>
      <c r="C12" s="22"/>
      <c r="D12" s="22"/>
      <c r="E12" s="22"/>
      <c r="F12" s="22"/>
      <c r="G12" s="42"/>
      <c r="H12" s="22"/>
      <c r="I12" s="43"/>
      <c r="K12" s="73"/>
      <c r="L12" s="22"/>
      <c r="M12" s="22"/>
      <c r="N12" s="22"/>
      <c r="O12" s="22"/>
      <c r="P12" s="22"/>
      <c r="Q12" s="22"/>
      <c r="R12" s="22"/>
      <c r="S12" s="43"/>
    </row>
    <row r="13" spans="1:19" ht="18.75" customHeight="1" x14ac:dyDescent="0.25">
      <c r="A13" s="61"/>
      <c r="B13" s="41"/>
      <c r="C13" s="22"/>
      <c r="D13" s="22"/>
      <c r="E13" s="22"/>
      <c r="F13" s="22"/>
      <c r="G13" s="42"/>
      <c r="H13" s="22"/>
      <c r="I13" s="43"/>
      <c r="K13" s="73"/>
      <c r="L13" s="22"/>
      <c r="M13" s="22"/>
      <c r="N13" s="22"/>
      <c r="O13" s="22"/>
      <c r="P13" s="22"/>
      <c r="Q13" s="22"/>
      <c r="R13" s="22"/>
      <c r="S13" s="43"/>
    </row>
    <row r="14" spans="1:19" ht="18.75" customHeight="1" x14ac:dyDescent="0.25">
      <c r="A14" s="61"/>
      <c r="B14" s="41"/>
      <c r="C14" s="22"/>
      <c r="D14" s="22"/>
      <c r="E14" s="22"/>
      <c r="F14" s="22"/>
      <c r="G14" s="42"/>
      <c r="H14" s="22"/>
      <c r="I14" s="43"/>
      <c r="K14" s="73"/>
      <c r="L14" s="22"/>
      <c r="M14" s="22"/>
      <c r="N14" s="22"/>
      <c r="O14" s="22"/>
      <c r="P14" s="22"/>
      <c r="Q14" s="22"/>
      <c r="R14" s="22"/>
      <c r="S14" s="43"/>
    </row>
    <row r="15" spans="1:19" ht="18.75" customHeight="1" x14ac:dyDescent="0.25">
      <c r="A15" s="61"/>
      <c r="B15" s="41"/>
      <c r="C15" s="22"/>
      <c r="D15" s="22"/>
      <c r="E15" s="22"/>
      <c r="F15" s="22"/>
      <c r="G15" s="42"/>
      <c r="H15" s="22"/>
      <c r="I15" s="43"/>
      <c r="K15" s="73"/>
      <c r="L15" s="22"/>
      <c r="M15" s="22"/>
      <c r="N15" s="22"/>
      <c r="O15" s="22"/>
      <c r="P15" s="22"/>
      <c r="Q15" s="22"/>
      <c r="R15" s="22"/>
      <c r="S15" s="43"/>
    </row>
    <row r="16" spans="1:19" ht="18.75" customHeight="1" x14ac:dyDescent="0.25">
      <c r="A16" s="61"/>
      <c r="B16" s="41"/>
      <c r="C16" s="22"/>
      <c r="D16" s="22"/>
      <c r="E16" s="22"/>
      <c r="F16" s="22"/>
      <c r="G16" s="42"/>
      <c r="H16" s="22"/>
      <c r="I16" s="43"/>
      <c r="K16" s="73"/>
      <c r="L16" s="22"/>
      <c r="M16" s="22"/>
      <c r="N16" s="22"/>
      <c r="O16" s="22"/>
      <c r="P16" s="22"/>
      <c r="Q16" s="22"/>
      <c r="R16" s="22"/>
      <c r="S16" s="43"/>
    </row>
    <row r="17" spans="1:19" ht="18.75" customHeight="1" x14ac:dyDescent="0.25">
      <c r="A17" s="61"/>
      <c r="B17" s="41"/>
      <c r="C17" s="22"/>
      <c r="D17" s="22"/>
      <c r="E17" s="22"/>
      <c r="F17" s="22"/>
      <c r="G17" s="42"/>
      <c r="H17" s="22"/>
      <c r="I17" s="43"/>
      <c r="K17" s="73"/>
      <c r="L17" s="22"/>
      <c r="M17" s="22"/>
      <c r="N17" s="22"/>
      <c r="O17" s="22"/>
      <c r="P17" s="22"/>
      <c r="Q17" s="22"/>
      <c r="R17" s="22"/>
      <c r="S17" s="43"/>
    </row>
    <row r="18" spans="1:19" ht="18.75" customHeight="1" x14ac:dyDescent="0.25">
      <c r="A18" s="61"/>
      <c r="B18" s="41"/>
      <c r="C18" s="22"/>
      <c r="D18" s="22"/>
      <c r="E18" s="22"/>
      <c r="F18" s="22"/>
      <c r="G18" s="42"/>
      <c r="H18" s="22"/>
      <c r="I18" s="43"/>
      <c r="K18" s="74"/>
      <c r="L18" s="22"/>
      <c r="M18" s="22"/>
      <c r="N18" s="22"/>
      <c r="O18" s="22"/>
      <c r="P18" s="22"/>
      <c r="Q18" s="22"/>
      <c r="R18" s="22"/>
      <c r="S18" s="43"/>
    </row>
    <row r="19" spans="1:19" ht="18.75" customHeight="1" x14ac:dyDescent="0.25">
      <c r="A19" s="61"/>
      <c r="B19" s="41" t="s">
        <v>9</v>
      </c>
      <c r="C19" s="22"/>
      <c r="D19" s="22"/>
      <c r="E19" s="22"/>
      <c r="F19" s="22"/>
      <c r="G19" s="42" t="s">
        <v>11</v>
      </c>
      <c r="H19" s="6">
        <v>1200</v>
      </c>
      <c r="I19" s="44" t="s">
        <v>14</v>
      </c>
      <c r="K19" s="75"/>
      <c r="L19" s="22"/>
      <c r="M19" s="22"/>
      <c r="N19" s="22"/>
      <c r="O19" s="22"/>
      <c r="P19" s="22"/>
      <c r="Q19" s="22"/>
      <c r="R19" s="22"/>
      <c r="S19" s="43"/>
    </row>
    <row r="20" spans="1:19" ht="18.75" customHeight="1" x14ac:dyDescent="0.25">
      <c r="A20" s="61"/>
      <c r="B20" s="41" t="s">
        <v>10</v>
      </c>
      <c r="C20" s="22"/>
      <c r="D20" s="22"/>
      <c r="E20" s="22"/>
      <c r="F20" s="22"/>
      <c r="G20" s="42" t="s">
        <v>12</v>
      </c>
      <c r="H20" s="6">
        <v>600</v>
      </c>
      <c r="I20" s="44" t="s">
        <v>14</v>
      </c>
      <c r="K20" s="75"/>
      <c r="L20" s="22"/>
      <c r="M20" s="22"/>
      <c r="N20" s="22"/>
      <c r="O20" s="22"/>
      <c r="P20" s="22"/>
      <c r="Q20" s="22"/>
      <c r="R20" s="22"/>
      <c r="S20" s="43"/>
    </row>
    <row r="21" spans="1:19" ht="18.75" customHeight="1" x14ac:dyDescent="0.25">
      <c r="A21" s="61"/>
      <c r="B21" s="41"/>
      <c r="C21" s="22"/>
      <c r="D21" s="22"/>
      <c r="E21" s="22"/>
      <c r="F21" s="22"/>
      <c r="G21" s="42"/>
      <c r="H21" s="22"/>
      <c r="I21" s="43"/>
      <c r="K21" s="75"/>
      <c r="L21" s="22"/>
      <c r="M21" s="22"/>
      <c r="N21" s="22"/>
      <c r="O21" s="22"/>
      <c r="P21" s="22"/>
      <c r="Q21" s="22"/>
      <c r="R21" s="22"/>
      <c r="S21" s="43"/>
    </row>
    <row r="22" spans="1:19" ht="18.75" customHeight="1" x14ac:dyDescent="0.25">
      <c r="A22" s="61"/>
      <c r="B22" s="41"/>
      <c r="C22" s="22"/>
      <c r="D22" s="45" t="s">
        <v>17</v>
      </c>
      <c r="E22" s="45" t="s">
        <v>18</v>
      </c>
      <c r="F22" s="45" t="s">
        <v>19</v>
      </c>
      <c r="G22" s="45" t="s">
        <v>20</v>
      </c>
      <c r="H22" s="45" t="s">
        <v>21</v>
      </c>
      <c r="I22" s="43"/>
      <c r="K22" s="75"/>
      <c r="L22" s="153" t="s">
        <v>159</v>
      </c>
      <c r="M22" s="153"/>
      <c r="N22" s="153"/>
      <c r="O22" s="153"/>
      <c r="P22" s="153"/>
      <c r="Q22" s="153"/>
      <c r="R22" s="153"/>
      <c r="S22" s="154"/>
    </row>
    <row r="23" spans="1:19" ht="18.75" customHeight="1" x14ac:dyDescent="0.25">
      <c r="A23" s="61"/>
      <c r="B23" s="41"/>
      <c r="C23" s="46" t="s">
        <v>15</v>
      </c>
      <c r="D23" s="6">
        <v>15</v>
      </c>
      <c r="E23" s="6">
        <v>15</v>
      </c>
      <c r="F23" s="6">
        <v>15</v>
      </c>
      <c r="G23" s="6">
        <v>15</v>
      </c>
      <c r="H23" s="6">
        <v>15</v>
      </c>
      <c r="I23" s="44" t="s">
        <v>14</v>
      </c>
      <c r="K23" s="75"/>
      <c r="L23" s="70"/>
      <c r="M23" s="70"/>
      <c r="N23" s="70"/>
      <c r="O23" s="70"/>
      <c r="P23" s="70"/>
      <c r="Q23" s="70"/>
      <c r="R23" s="70"/>
      <c r="S23" s="71"/>
    </row>
    <row r="24" spans="1:19" ht="18.75" customHeight="1" x14ac:dyDescent="0.25">
      <c r="A24" s="61"/>
      <c r="B24" s="41"/>
      <c r="C24" s="46" t="s">
        <v>16</v>
      </c>
      <c r="D24" s="6">
        <v>100</v>
      </c>
      <c r="E24" s="6">
        <v>60</v>
      </c>
      <c r="F24" s="6">
        <v>40</v>
      </c>
      <c r="G24" s="6">
        <v>40</v>
      </c>
      <c r="H24" s="6">
        <v>100</v>
      </c>
      <c r="I24" s="44" t="s">
        <v>14</v>
      </c>
      <c r="K24" s="75"/>
      <c r="L24" s="22" t="s">
        <v>125</v>
      </c>
      <c r="M24" s="22"/>
      <c r="N24" s="22"/>
      <c r="O24" s="22"/>
      <c r="P24" s="22"/>
      <c r="Q24" s="22"/>
      <c r="R24" s="157">
        <f>G121+G140+G159+G178+G197+G216</f>
        <v>1580000</v>
      </c>
      <c r="S24" s="158"/>
    </row>
    <row r="25" spans="1:19" ht="18.75" customHeight="1" x14ac:dyDescent="0.25">
      <c r="A25" s="61"/>
      <c r="B25" s="41"/>
      <c r="C25" s="22"/>
      <c r="D25" s="22"/>
      <c r="E25" s="22"/>
      <c r="F25" s="22"/>
      <c r="G25" s="42"/>
      <c r="H25" s="22"/>
      <c r="I25" s="43"/>
      <c r="K25" s="75"/>
      <c r="L25" s="22" t="s">
        <v>126</v>
      </c>
      <c r="M25" s="22"/>
      <c r="N25" s="22"/>
      <c r="O25" s="22"/>
      <c r="P25" s="22"/>
      <c r="Q25" s="22"/>
      <c r="R25" s="159">
        <f>ROUNDUP((G111/(G111+G118)*G121+G130/(G130+G137)*G140+G149/(G149+G156)*G159+G168/(G168+G175)*G178+G187/(G187+G194)*G197+G206/(G206+G213)*G216)/1000,0)*1000</f>
        <v>642000</v>
      </c>
      <c r="S25" s="160"/>
    </row>
    <row r="26" spans="1:19" ht="18.75" customHeight="1" x14ac:dyDescent="0.25">
      <c r="A26" s="61"/>
      <c r="B26" s="41" t="s">
        <v>78</v>
      </c>
      <c r="C26" s="22"/>
      <c r="D26" s="22"/>
      <c r="E26" s="22"/>
      <c r="F26" s="22"/>
      <c r="G26" s="42" t="s">
        <v>62</v>
      </c>
      <c r="H26" s="6">
        <v>1</v>
      </c>
      <c r="I26" s="43"/>
      <c r="K26" s="75"/>
      <c r="L26" s="22" t="s">
        <v>127</v>
      </c>
      <c r="M26" s="22"/>
      <c r="N26" s="22"/>
      <c r="O26" s="22"/>
      <c r="P26" s="22"/>
      <c r="Q26" s="22"/>
      <c r="R26" s="159">
        <f>R24-R25</f>
        <v>938000</v>
      </c>
      <c r="S26" s="160"/>
    </row>
    <row r="27" spans="1:19" ht="18.75" customHeight="1" x14ac:dyDescent="0.25">
      <c r="A27" s="61"/>
      <c r="B27" s="41" t="s">
        <v>79</v>
      </c>
      <c r="C27" s="22"/>
      <c r="D27" s="22"/>
      <c r="E27" s="22"/>
      <c r="F27" s="22"/>
      <c r="G27" s="42" t="s">
        <v>62</v>
      </c>
      <c r="H27" s="6">
        <v>1</v>
      </c>
      <c r="I27" s="43"/>
      <c r="K27" s="75"/>
      <c r="L27" s="22"/>
      <c r="M27" s="22"/>
      <c r="N27" s="22"/>
      <c r="O27" s="22"/>
      <c r="P27" s="22"/>
      <c r="Q27" s="22"/>
      <c r="R27" s="22"/>
      <c r="S27" s="43"/>
    </row>
    <row r="28" spans="1:19" ht="18.75" customHeight="1" x14ac:dyDescent="0.25">
      <c r="A28" s="61"/>
      <c r="B28" s="41" t="s">
        <v>28</v>
      </c>
      <c r="C28" s="22"/>
      <c r="D28" s="22"/>
      <c r="E28" s="22"/>
      <c r="F28" s="22"/>
      <c r="G28" s="42" t="s">
        <v>30</v>
      </c>
      <c r="H28" s="8">
        <v>3</v>
      </c>
      <c r="I28" s="44" t="s">
        <v>14</v>
      </c>
      <c r="K28" s="75"/>
      <c r="L28" s="76" t="s">
        <v>128</v>
      </c>
      <c r="M28" s="22"/>
      <c r="N28" s="22"/>
      <c r="O28" s="22"/>
      <c r="P28" s="22"/>
      <c r="Q28" s="22"/>
      <c r="R28" s="22"/>
      <c r="S28" s="43"/>
    </row>
    <row r="29" spans="1:19" ht="18.75" customHeight="1" x14ac:dyDescent="0.25">
      <c r="A29" s="61"/>
      <c r="B29" s="41" t="s">
        <v>72</v>
      </c>
      <c r="C29" s="22"/>
      <c r="D29" s="22"/>
      <c r="E29" s="22"/>
      <c r="F29" s="22"/>
      <c r="G29" s="42" t="s">
        <v>73</v>
      </c>
      <c r="H29" s="8">
        <v>7.5</v>
      </c>
      <c r="I29" s="44"/>
      <c r="K29" s="75"/>
      <c r="L29" s="28" t="s">
        <v>32</v>
      </c>
      <c r="M29" s="22"/>
      <c r="N29" s="22"/>
      <c r="O29" s="22"/>
      <c r="P29" s="22"/>
      <c r="Q29" s="88" t="s">
        <v>36</v>
      </c>
      <c r="R29" s="161">
        <f>D107*$H$85+D126*$H$100+D145*$H$84+D164*$H$84+D183*2*$H$87+D202*$H$101</f>
        <v>1.2143459999999999</v>
      </c>
      <c r="S29" s="162"/>
    </row>
    <row r="30" spans="1:19" ht="18.75" customHeight="1" x14ac:dyDescent="0.25">
      <c r="A30" s="61"/>
      <c r="B30" s="41" t="s">
        <v>74</v>
      </c>
      <c r="C30" s="22"/>
      <c r="D30" s="22"/>
      <c r="E30" s="22"/>
      <c r="F30" s="22"/>
      <c r="G30" s="42" t="s">
        <v>73</v>
      </c>
      <c r="H30" s="8">
        <v>11</v>
      </c>
      <c r="I30" s="44"/>
      <c r="K30" s="75"/>
      <c r="L30" s="28" t="s">
        <v>33</v>
      </c>
      <c r="M30" s="22"/>
      <c r="N30" s="22"/>
      <c r="O30" s="22"/>
      <c r="P30" s="22"/>
      <c r="Q30" s="88" t="s">
        <v>37</v>
      </c>
      <c r="R30" s="161">
        <f>D108*$H$85+D127*$H$100+D146*$H$84+D165*$H$84+D184*2*$H$87+D203*$H$101</f>
        <v>2.9587979999999998</v>
      </c>
      <c r="S30" s="162"/>
    </row>
    <row r="31" spans="1:19" ht="18.75" customHeight="1" x14ac:dyDescent="0.25">
      <c r="A31" s="61"/>
      <c r="B31" s="41"/>
      <c r="C31" s="22"/>
      <c r="D31" s="22"/>
      <c r="E31" s="22"/>
      <c r="F31" s="22"/>
      <c r="G31" s="42"/>
      <c r="H31" s="22"/>
      <c r="I31" s="43"/>
      <c r="K31" s="75"/>
      <c r="L31" s="28" t="s">
        <v>34</v>
      </c>
      <c r="M31" s="22"/>
      <c r="N31" s="22"/>
      <c r="O31" s="22"/>
      <c r="P31" s="22"/>
      <c r="Q31" s="88" t="s">
        <v>38</v>
      </c>
      <c r="R31" s="161">
        <f>D109*$H$85+D128*$H$100+D147*$H$84+D166*$H$84+D185*2*$H$87+D204*$H$101</f>
        <v>0.31464779999999998</v>
      </c>
      <c r="S31" s="162"/>
    </row>
    <row r="32" spans="1:19" ht="18.75" customHeight="1" x14ac:dyDescent="0.25">
      <c r="A32" s="60" t="s">
        <v>23</v>
      </c>
      <c r="B32" s="37" t="s">
        <v>22</v>
      </c>
      <c r="C32" s="38"/>
      <c r="D32" s="38"/>
      <c r="E32" s="38"/>
      <c r="F32" s="38"/>
      <c r="G32" s="39"/>
      <c r="H32" s="38"/>
      <c r="I32" s="40"/>
      <c r="K32" s="75"/>
      <c r="L32" s="28" t="s">
        <v>35</v>
      </c>
      <c r="M32" s="22"/>
      <c r="N32" s="22"/>
      <c r="O32" s="22"/>
      <c r="P32" s="22"/>
      <c r="Q32" s="88" t="s">
        <v>39</v>
      </c>
      <c r="R32" s="161">
        <f>D110*$H$85+D129*$H$100+D148*$H$84+D167*$H$84+D186*2*$H$87+D205*$H$101</f>
        <v>7.4977299999999997E-2</v>
      </c>
      <c r="S32" s="162"/>
    </row>
    <row r="33" spans="1:19" ht="18.75" customHeight="1" x14ac:dyDescent="0.25">
      <c r="A33" s="61"/>
      <c r="B33" s="47"/>
      <c r="C33" s="22"/>
      <c r="D33" s="22"/>
      <c r="E33" s="22"/>
      <c r="F33" s="22"/>
      <c r="G33" s="42"/>
      <c r="H33" s="22"/>
      <c r="I33" s="43"/>
      <c r="K33" s="75"/>
      <c r="L33" s="76" t="s">
        <v>129</v>
      </c>
      <c r="M33" s="22"/>
      <c r="N33" s="22"/>
      <c r="O33" s="22"/>
      <c r="P33" s="22"/>
      <c r="Q33" s="88"/>
      <c r="R33" s="22"/>
      <c r="S33" s="43"/>
    </row>
    <row r="34" spans="1:19" ht="18.75" customHeight="1" x14ac:dyDescent="0.25">
      <c r="A34" s="61"/>
      <c r="B34" s="41"/>
      <c r="C34" s="22"/>
      <c r="D34" s="22"/>
      <c r="E34" s="22"/>
      <c r="F34" s="22"/>
      <c r="G34" s="42"/>
      <c r="H34" s="22"/>
      <c r="I34" s="43"/>
      <c r="K34" s="75"/>
      <c r="L34" s="47" t="s">
        <v>45</v>
      </c>
      <c r="M34" s="22"/>
      <c r="N34" s="22"/>
      <c r="O34" s="22"/>
      <c r="P34" s="22"/>
      <c r="Q34" s="89" t="s">
        <v>61</v>
      </c>
      <c r="R34" s="11">
        <f>D133*H100</f>
        <v>4.0081800000000001E-2</v>
      </c>
      <c r="S34" s="44" t="s">
        <v>63</v>
      </c>
    </row>
    <row r="35" spans="1:19" ht="18.75" customHeight="1" x14ac:dyDescent="0.25">
      <c r="A35" s="61"/>
      <c r="B35" s="41"/>
      <c r="C35" s="22"/>
      <c r="D35" s="22"/>
      <c r="E35" s="22"/>
      <c r="F35" s="22"/>
      <c r="G35" s="42"/>
      <c r="H35" s="22"/>
      <c r="I35" s="43"/>
      <c r="K35" s="75"/>
      <c r="L35" s="47" t="s">
        <v>49</v>
      </c>
      <c r="M35" s="22"/>
      <c r="N35" s="22"/>
      <c r="O35" s="22"/>
      <c r="P35" s="22"/>
      <c r="Q35" s="89" t="s">
        <v>61</v>
      </c>
      <c r="R35" s="11">
        <f>D114*H85</f>
        <v>2.1599999999999998E-2</v>
      </c>
      <c r="S35" s="44" t="s">
        <v>63</v>
      </c>
    </row>
    <row r="36" spans="1:19" ht="18.75" customHeight="1" x14ac:dyDescent="0.25">
      <c r="A36" s="61"/>
      <c r="B36" s="47"/>
      <c r="C36" s="22"/>
      <c r="D36" s="22"/>
      <c r="E36" s="22"/>
      <c r="F36" s="22"/>
      <c r="G36" s="42"/>
      <c r="H36" s="22"/>
      <c r="I36" s="43"/>
      <c r="K36" s="75"/>
      <c r="L36" s="47" t="s">
        <v>50</v>
      </c>
      <c r="M36" s="22"/>
      <c r="N36" s="22"/>
      <c r="O36" s="22"/>
      <c r="P36" s="22"/>
      <c r="Q36" s="89" t="s">
        <v>62</v>
      </c>
      <c r="R36" s="5">
        <f>D152*H84</f>
        <v>1</v>
      </c>
      <c r="S36" s="44" t="s">
        <v>134</v>
      </c>
    </row>
    <row r="37" spans="1:19" ht="18.75" customHeight="1" x14ac:dyDescent="0.25">
      <c r="A37" s="61"/>
      <c r="B37" s="47"/>
      <c r="C37" s="22"/>
      <c r="D37" s="22"/>
      <c r="E37" s="22"/>
      <c r="F37" s="22"/>
      <c r="G37" s="42"/>
      <c r="H37" s="22"/>
      <c r="I37" s="43"/>
      <c r="K37" s="75"/>
      <c r="L37" s="47" t="s">
        <v>54</v>
      </c>
      <c r="M37" s="22"/>
      <c r="N37" s="22"/>
      <c r="O37" s="22"/>
      <c r="P37" s="22"/>
      <c r="Q37" s="89" t="s">
        <v>132</v>
      </c>
      <c r="R37" s="11">
        <f>D115*H85</f>
        <v>0.72</v>
      </c>
      <c r="S37" s="44" t="s">
        <v>58</v>
      </c>
    </row>
    <row r="38" spans="1:19" ht="18.75" customHeight="1" x14ac:dyDescent="0.25">
      <c r="A38" s="61"/>
      <c r="B38" s="41"/>
      <c r="C38" s="22"/>
      <c r="D38" s="22"/>
      <c r="E38" s="22"/>
      <c r="F38" s="22"/>
      <c r="G38" s="42"/>
      <c r="H38" s="22"/>
      <c r="I38" s="43"/>
      <c r="K38" s="75"/>
      <c r="L38" s="47" t="s">
        <v>52</v>
      </c>
      <c r="M38" s="22"/>
      <c r="N38" s="22"/>
      <c r="O38" s="22"/>
      <c r="P38" s="22"/>
      <c r="Q38" s="89" t="s">
        <v>62</v>
      </c>
      <c r="R38" s="5">
        <f>D171*2*H84</f>
        <v>2</v>
      </c>
      <c r="S38" s="44" t="s">
        <v>76</v>
      </c>
    </row>
    <row r="39" spans="1:19" ht="18.75" customHeight="1" x14ac:dyDescent="0.25">
      <c r="A39" s="61"/>
      <c r="B39" s="41"/>
      <c r="C39" s="22"/>
      <c r="D39" s="22"/>
      <c r="E39" s="22"/>
      <c r="F39" s="22"/>
      <c r="G39" s="42"/>
      <c r="H39" s="22"/>
      <c r="I39" s="43"/>
      <c r="K39" s="75"/>
      <c r="L39" s="47" t="s">
        <v>48</v>
      </c>
      <c r="M39" s="22"/>
      <c r="N39" s="22"/>
      <c r="O39" s="22"/>
      <c r="P39" s="22"/>
      <c r="Q39" s="89" t="s">
        <v>160</v>
      </c>
      <c r="R39" s="12">
        <f>D116*H85+D135*H100</f>
        <v>0.252438</v>
      </c>
      <c r="S39" s="44" t="s">
        <v>135</v>
      </c>
    </row>
    <row r="40" spans="1:19" ht="18.75" customHeight="1" x14ac:dyDescent="0.25">
      <c r="A40" s="61"/>
      <c r="B40" s="47"/>
      <c r="C40" s="22"/>
      <c r="D40" s="22"/>
      <c r="E40" s="22"/>
      <c r="F40" s="22"/>
      <c r="G40" s="42"/>
      <c r="H40" s="22"/>
      <c r="I40" s="43"/>
      <c r="K40" s="75"/>
      <c r="L40" s="47" t="s">
        <v>46</v>
      </c>
      <c r="M40" s="22"/>
      <c r="N40" s="22"/>
      <c r="O40" s="22"/>
      <c r="P40" s="22"/>
      <c r="Q40" s="89" t="s">
        <v>160</v>
      </c>
      <c r="R40" s="12">
        <f>D134*H100</f>
        <v>4.5547499999999998E-2</v>
      </c>
      <c r="S40" s="44" t="s">
        <v>135</v>
      </c>
    </row>
    <row r="41" spans="1:19" ht="18.75" customHeight="1" x14ac:dyDescent="0.25">
      <c r="A41" s="61"/>
      <c r="B41" s="47"/>
      <c r="C41" s="22"/>
      <c r="D41" s="22"/>
      <c r="E41" s="22"/>
      <c r="F41" s="22"/>
      <c r="G41" s="42"/>
      <c r="H41" s="22"/>
      <c r="I41" s="43"/>
      <c r="K41" s="75"/>
      <c r="L41" s="47" t="s">
        <v>107</v>
      </c>
      <c r="M41" s="22"/>
      <c r="N41" s="22"/>
      <c r="O41" s="22"/>
      <c r="P41" s="22"/>
      <c r="Q41" s="89" t="s">
        <v>161</v>
      </c>
      <c r="R41" s="11">
        <f>D190*2*H87+D209*H101</f>
        <v>0.33119999999999999</v>
      </c>
      <c r="S41" s="44" t="s">
        <v>136</v>
      </c>
    </row>
    <row r="42" spans="1:19" ht="18.75" customHeight="1" x14ac:dyDescent="0.25">
      <c r="A42" s="61"/>
      <c r="B42" s="41"/>
      <c r="C42" s="22"/>
      <c r="D42" s="22"/>
      <c r="E42" s="22"/>
      <c r="F42" s="22"/>
      <c r="G42" s="42"/>
      <c r="H42" s="22"/>
      <c r="I42" s="43"/>
      <c r="K42" s="75"/>
      <c r="L42" s="47" t="s">
        <v>112</v>
      </c>
      <c r="M42" s="22"/>
      <c r="N42" s="22"/>
      <c r="O42" s="22"/>
      <c r="P42" s="22"/>
      <c r="Q42" s="89" t="s">
        <v>161</v>
      </c>
      <c r="R42" s="11">
        <f>D191*2*H87+D210*H101</f>
        <v>0.821376</v>
      </c>
      <c r="S42" s="44" t="s">
        <v>136</v>
      </c>
    </row>
    <row r="43" spans="1:19" ht="18.75" customHeight="1" x14ac:dyDescent="0.25">
      <c r="A43" s="61"/>
      <c r="B43" s="41"/>
      <c r="C43" s="22"/>
      <c r="D43" s="22"/>
      <c r="E43" s="22"/>
      <c r="F43" s="22"/>
      <c r="G43" s="42"/>
      <c r="H43" s="22"/>
      <c r="I43" s="43"/>
      <c r="K43" s="75"/>
      <c r="L43" s="47" t="s">
        <v>110</v>
      </c>
      <c r="M43" s="22"/>
      <c r="N43" s="22"/>
      <c r="O43" s="22"/>
      <c r="P43" s="22"/>
      <c r="Q43" s="89" t="s">
        <v>133</v>
      </c>
      <c r="R43" s="11">
        <f>ROUNDUP(D192*2*H87+D211*H101,0)</f>
        <v>5</v>
      </c>
      <c r="S43" s="44" t="s">
        <v>137</v>
      </c>
    </row>
    <row r="44" spans="1:19" ht="18.75" customHeight="1" x14ac:dyDescent="0.25">
      <c r="A44" s="61"/>
      <c r="B44" s="47"/>
      <c r="C44" s="22"/>
      <c r="D44" s="22"/>
      <c r="E44" s="22"/>
      <c r="F44" s="22"/>
      <c r="G44" s="42"/>
      <c r="H44" s="22"/>
      <c r="I44" s="43"/>
      <c r="K44" s="75"/>
      <c r="L44" s="22"/>
      <c r="M44" s="22"/>
      <c r="N44" s="22"/>
      <c r="O44" s="22"/>
      <c r="P44" s="22"/>
      <c r="Q44" s="22"/>
      <c r="R44" s="22"/>
      <c r="S44" s="43"/>
    </row>
    <row r="45" spans="1:19" ht="18.75" customHeight="1" x14ac:dyDescent="0.25">
      <c r="A45" s="61"/>
      <c r="B45" s="47"/>
      <c r="C45" s="22"/>
      <c r="D45" s="22"/>
      <c r="E45" s="22"/>
      <c r="F45" s="22"/>
      <c r="G45" s="42"/>
      <c r="H45" s="22"/>
      <c r="I45" s="43"/>
      <c r="K45" s="75"/>
      <c r="L45" s="36" t="s">
        <v>162</v>
      </c>
      <c r="S45" s="43"/>
    </row>
    <row r="46" spans="1:19" ht="18.75" customHeight="1" x14ac:dyDescent="0.25">
      <c r="A46" s="61"/>
      <c r="B46" s="41"/>
      <c r="C46" s="22"/>
      <c r="D46" s="22"/>
      <c r="E46" s="22"/>
      <c r="F46" s="22"/>
      <c r="G46" s="42"/>
      <c r="H46" s="22"/>
      <c r="I46" s="43"/>
      <c r="K46" s="75"/>
      <c r="L46" s="3" t="s">
        <v>163</v>
      </c>
      <c r="R46" s="159">
        <f>G121</f>
        <v>660000</v>
      </c>
      <c r="S46" s="160"/>
    </row>
    <row r="47" spans="1:19" ht="18.75" customHeight="1" x14ac:dyDescent="0.25">
      <c r="A47" s="61"/>
      <c r="B47" s="41"/>
      <c r="C47" s="22"/>
      <c r="D47" s="22"/>
      <c r="E47" s="22"/>
      <c r="F47" s="22"/>
      <c r="G47" s="42"/>
      <c r="H47" s="22"/>
      <c r="I47" s="43"/>
      <c r="K47" s="75"/>
      <c r="L47" s="3" t="s">
        <v>164</v>
      </c>
      <c r="R47" s="159">
        <f>G140</f>
        <v>480000</v>
      </c>
      <c r="S47" s="160"/>
    </row>
    <row r="48" spans="1:19" ht="18.75" customHeight="1" x14ac:dyDescent="0.25">
      <c r="A48" s="61"/>
      <c r="B48" s="41"/>
      <c r="C48" s="22"/>
      <c r="D48" s="22"/>
      <c r="E48" s="22"/>
      <c r="F48" s="22"/>
      <c r="G48" s="42"/>
      <c r="H48" s="22"/>
      <c r="I48" s="43"/>
      <c r="K48" s="75"/>
      <c r="L48" s="3" t="s">
        <v>165</v>
      </c>
      <c r="R48" s="159">
        <f>G159</f>
        <v>70000</v>
      </c>
      <c r="S48" s="160"/>
    </row>
    <row r="49" spans="1:19" ht="18.75" customHeight="1" x14ac:dyDescent="0.25">
      <c r="A49" s="61"/>
      <c r="B49" s="41"/>
      <c r="C49" s="22"/>
      <c r="D49" s="22"/>
      <c r="E49" s="22"/>
      <c r="F49" s="22"/>
      <c r="G49" s="42"/>
      <c r="H49" s="22"/>
      <c r="I49" s="43"/>
      <c r="K49" s="75"/>
      <c r="L49" s="3" t="s">
        <v>166</v>
      </c>
      <c r="R49" s="159">
        <f>G178</f>
        <v>110000</v>
      </c>
      <c r="S49" s="160"/>
    </row>
    <row r="50" spans="1:19" ht="18.75" customHeight="1" x14ac:dyDescent="0.25">
      <c r="A50" s="61"/>
      <c r="B50" s="41"/>
      <c r="C50" s="22"/>
      <c r="D50" s="22"/>
      <c r="E50" s="22"/>
      <c r="F50" s="22"/>
      <c r="G50" s="42"/>
      <c r="H50" s="22"/>
      <c r="I50" s="43"/>
      <c r="K50" s="75"/>
      <c r="L50" s="3" t="s">
        <v>167</v>
      </c>
      <c r="R50" s="159">
        <f>G197</f>
        <v>120000</v>
      </c>
      <c r="S50" s="160"/>
    </row>
    <row r="51" spans="1:19" ht="18.75" customHeight="1" x14ac:dyDescent="0.25">
      <c r="A51" s="61"/>
      <c r="B51" s="41"/>
      <c r="C51" s="22"/>
      <c r="D51" s="22"/>
      <c r="E51" s="22"/>
      <c r="F51" s="22"/>
      <c r="G51" s="42"/>
      <c r="H51" s="22"/>
      <c r="I51" s="43"/>
      <c r="K51" s="75"/>
      <c r="L51" s="3" t="s">
        <v>168</v>
      </c>
      <c r="R51" s="159">
        <f>G216</f>
        <v>140000</v>
      </c>
      <c r="S51" s="160"/>
    </row>
    <row r="52" spans="1:19" ht="18.75" customHeight="1" x14ac:dyDescent="0.25">
      <c r="A52" s="61"/>
      <c r="B52" s="41"/>
      <c r="C52" s="22"/>
      <c r="D52" s="22"/>
      <c r="E52" s="22"/>
      <c r="F52" s="22"/>
      <c r="G52" s="42"/>
      <c r="H52" s="22"/>
      <c r="I52" s="43"/>
      <c r="K52" s="90"/>
      <c r="L52" s="52"/>
      <c r="M52" s="52"/>
      <c r="N52" s="52"/>
      <c r="O52" s="52"/>
      <c r="P52" s="52"/>
      <c r="Q52" s="52"/>
      <c r="R52" s="52"/>
      <c r="S52" s="54"/>
    </row>
    <row r="53" spans="1:19" ht="18.75" customHeight="1" x14ac:dyDescent="0.25">
      <c r="A53" s="61"/>
      <c r="B53" s="41"/>
      <c r="C53" s="22"/>
      <c r="D53" s="22"/>
      <c r="E53" s="22"/>
      <c r="F53" s="22"/>
      <c r="G53" s="42"/>
      <c r="H53" s="22"/>
      <c r="I53" s="43"/>
    </row>
    <row r="54" spans="1:19" ht="18.75" customHeight="1" x14ac:dyDescent="0.25">
      <c r="A54" s="61"/>
      <c r="B54" s="41"/>
      <c r="C54" s="22"/>
      <c r="D54" s="22"/>
      <c r="E54" s="22"/>
      <c r="F54" s="22"/>
      <c r="G54" s="42"/>
      <c r="H54" s="22"/>
      <c r="I54" s="43"/>
    </row>
    <row r="55" spans="1:19" ht="18.75" customHeight="1" x14ac:dyDescent="0.25">
      <c r="A55" s="61"/>
      <c r="B55" s="41"/>
      <c r="C55" s="22"/>
      <c r="D55" s="22"/>
      <c r="E55" s="22"/>
      <c r="F55" s="22"/>
      <c r="G55" s="42"/>
      <c r="H55" s="22"/>
      <c r="I55" s="43"/>
    </row>
    <row r="56" spans="1:19" ht="18.75" customHeight="1" x14ac:dyDescent="0.25">
      <c r="A56" s="61"/>
      <c r="B56" s="41"/>
      <c r="C56" s="22"/>
      <c r="D56" s="22"/>
      <c r="E56" s="22"/>
      <c r="F56" s="22"/>
      <c r="G56" s="42"/>
      <c r="H56" s="22"/>
      <c r="I56" s="43"/>
    </row>
    <row r="57" spans="1:19" ht="18.75" customHeight="1" x14ac:dyDescent="0.25">
      <c r="A57" s="61"/>
      <c r="B57" s="41"/>
      <c r="C57" s="22"/>
      <c r="D57" s="22"/>
      <c r="E57" s="22"/>
      <c r="F57" s="22"/>
      <c r="G57" s="42"/>
      <c r="H57" s="22"/>
      <c r="I57" s="43"/>
    </row>
    <row r="58" spans="1:19" ht="18.75" customHeight="1" x14ac:dyDescent="0.25">
      <c r="A58" s="61"/>
      <c r="B58" s="55"/>
      <c r="C58" s="156" t="s">
        <v>42</v>
      </c>
      <c r="D58" s="156"/>
      <c r="E58" s="156" t="s">
        <v>43</v>
      </c>
      <c r="F58" s="156"/>
      <c r="G58" s="156" t="s">
        <v>44</v>
      </c>
      <c r="H58" s="156"/>
      <c r="I58" s="43"/>
    </row>
    <row r="59" spans="1:19" ht="18.75" customHeight="1" x14ac:dyDescent="0.25">
      <c r="A59" s="61"/>
      <c r="B59" s="56"/>
      <c r="C59" s="7" t="s">
        <v>13</v>
      </c>
      <c r="D59" s="6">
        <v>140</v>
      </c>
      <c r="E59" s="7" t="s">
        <v>13</v>
      </c>
      <c r="F59" s="6">
        <v>140</v>
      </c>
      <c r="G59" s="7" t="s">
        <v>13</v>
      </c>
      <c r="H59" s="6">
        <v>140</v>
      </c>
      <c r="I59" s="44" t="s">
        <v>14</v>
      </c>
    </row>
    <row r="60" spans="1:19" ht="18.75" customHeight="1" x14ac:dyDescent="0.25">
      <c r="A60" s="61"/>
      <c r="B60" s="56"/>
      <c r="C60" s="7" t="s">
        <v>26</v>
      </c>
      <c r="D60" s="8">
        <f>D61+D62+H28</f>
        <v>70</v>
      </c>
      <c r="E60" s="7" t="s">
        <v>26</v>
      </c>
      <c r="F60" s="8">
        <f>F61+F62+H28</f>
        <v>70</v>
      </c>
      <c r="G60" s="7" t="s">
        <v>25</v>
      </c>
      <c r="H60" s="6">
        <v>60</v>
      </c>
      <c r="I60" s="44" t="s">
        <v>14</v>
      </c>
    </row>
    <row r="61" spans="1:19" ht="18.75" customHeight="1" x14ac:dyDescent="0.25">
      <c r="A61" s="61"/>
      <c r="B61" s="56"/>
      <c r="C61" s="7" t="s">
        <v>27</v>
      </c>
      <c r="D61" s="6">
        <v>60</v>
      </c>
      <c r="E61" s="7" t="s">
        <v>27</v>
      </c>
      <c r="F61" s="6">
        <v>60</v>
      </c>
      <c r="G61" s="7"/>
      <c r="H61" s="5"/>
      <c r="I61" s="44" t="s">
        <v>14</v>
      </c>
    </row>
    <row r="62" spans="1:19" ht="18.75" customHeight="1" x14ac:dyDescent="0.25">
      <c r="A62" s="61"/>
      <c r="B62" s="56"/>
      <c r="C62" s="7" t="s">
        <v>24</v>
      </c>
      <c r="D62" s="6">
        <v>7</v>
      </c>
      <c r="E62" s="7" t="s">
        <v>24</v>
      </c>
      <c r="F62" s="6">
        <v>7</v>
      </c>
      <c r="G62" s="7"/>
      <c r="H62" s="5"/>
      <c r="I62" s="44" t="s">
        <v>14</v>
      </c>
    </row>
    <row r="63" spans="1:19" ht="18.75" customHeight="1" x14ac:dyDescent="0.25">
      <c r="A63" s="61"/>
      <c r="B63" s="41"/>
      <c r="C63" s="22"/>
      <c r="D63" s="22"/>
      <c r="E63" s="22"/>
      <c r="F63" s="22"/>
      <c r="G63" s="42"/>
      <c r="H63" s="22"/>
      <c r="I63" s="43"/>
    </row>
    <row r="64" spans="1:19" ht="18.75" customHeight="1" x14ac:dyDescent="0.25">
      <c r="A64" s="60" t="s">
        <v>40</v>
      </c>
      <c r="B64" s="37" t="s">
        <v>31</v>
      </c>
      <c r="C64" s="38"/>
      <c r="D64" s="38"/>
      <c r="E64" s="38"/>
      <c r="F64" s="38"/>
      <c r="G64" s="39"/>
      <c r="H64" s="38"/>
      <c r="I64" s="40"/>
    </row>
    <row r="65" spans="1:9" ht="18.75" customHeight="1" x14ac:dyDescent="0.25">
      <c r="A65" s="61"/>
      <c r="B65" s="9" t="s">
        <v>32</v>
      </c>
      <c r="C65" s="22"/>
      <c r="D65" s="22"/>
      <c r="E65" s="22"/>
      <c r="F65" s="22"/>
      <c r="G65" s="42" t="s">
        <v>36</v>
      </c>
      <c r="H65" s="150">
        <v>95000</v>
      </c>
      <c r="I65" s="152"/>
    </row>
    <row r="66" spans="1:9" ht="18.75" customHeight="1" x14ac:dyDescent="0.25">
      <c r="A66" s="61"/>
      <c r="B66" s="9" t="s">
        <v>33</v>
      </c>
      <c r="C66" s="22"/>
      <c r="D66" s="22"/>
      <c r="E66" s="22"/>
      <c r="F66" s="22"/>
      <c r="G66" s="42" t="s">
        <v>37</v>
      </c>
      <c r="H66" s="150">
        <v>110000</v>
      </c>
      <c r="I66" s="152"/>
    </row>
    <row r="67" spans="1:9" ht="18.75" customHeight="1" x14ac:dyDescent="0.25">
      <c r="A67" s="61"/>
      <c r="B67" s="9" t="s">
        <v>34</v>
      </c>
      <c r="C67" s="22"/>
      <c r="D67" s="22"/>
      <c r="E67" s="22"/>
      <c r="F67" s="22"/>
      <c r="G67" s="42" t="s">
        <v>38</v>
      </c>
      <c r="H67" s="150">
        <v>115000</v>
      </c>
      <c r="I67" s="152"/>
    </row>
    <row r="68" spans="1:9" ht="18.75" customHeight="1" x14ac:dyDescent="0.25">
      <c r="A68" s="61"/>
      <c r="B68" s="9" t="s">
        <v>35</v>
      </c>
      <c r="C68" s="22"/>
      <c r="D68" s="22"/>
      <c r="E68" s="22"/>
      <c r="F68" s="22"/>
      <c r="G68" s="42" t="s">
        <v>39</v>
      </c>
      <c r="H68" s="150">
        <v>140000</v>
      </c>
      <c r="I68" s="152"/>
    </row>
    <row r="69" spans="1:9" ht="18.75" customHeight="1" x14ac:dyDescent="0.25">
      <c r="A69" s="61"/>
      <c r="B69" s="41"/>
      <c r="C69" s="22"/>
      <c r="D69" s="22"/>
      <c r="E69" s="22"/>
      <c r="F69" s="22"/>
      <c r="G69" s="42"/>
      <c r="H69" s="22"/>
      <c r="I69" s="43"/>
    </row>
    <row r="70" spans="1:9" ht="18.75" customHeight="1" x14ac:dyDescent="0.25">
      <c r="A70" s="60" t="s">
        <v>55</v>
      </c>
      <c r="B70" s="37" t="s">
        <v>41</v>
      </c>
      <c r="C70" s="38"/>
      <c r="D70" s="38"/>
      <c r="E70" s="38"/>
      <c r="F70" s="38"/>
      <c r="G70" s="39"/>
      <c r="H70" s="38"/>
      <c r="I70" s="40"/>
    </row>
    <row r="71" spans="1:9" ht="18.75" customHeight="1" x14ac:dyDescent="0.25">
      <c r="A71" s="61"/>
      <c r="B71" s="41" t="s">
        <v>45</v>
      </c>
      <c r="C71" s="22"/>
      <c r="D71" s="22"/>
      <c r="E71" s="22"/>
      <c r="F71" s="22"/>
      <c r="G71" s="150">
        <v>7000000</v>
      </c>
      <c r="H71" s="151"/>
      <c r="I71" s="10" t="s">
        <v>130</v>
      </c>
    </row>
    <row r="72" spans="1:9" ht="18.75" customHeight="1" x14ac:dyDescent="0.25">
      <c r="A72" s="61"/>
      <c r="B72" s="41" t="s">
        <v>49</v>
      </c>
      <c r="C72" s="22"/>
      <c r="D72" s="22"/>
      <c r="E72" s="22"/>
      <c r="F72" s="22"/>
      <c r="G72" s="150">
        <v>7000000</v>
      </c>
      <c r="H72" s="151"/>
      <c r="I72" s="10" t="s">
        <v>130</v>
      </c>
    </row>
    <row r="73" spans="1:9" ht="18.75" customHeight="1" x14ac:dyDescent="0.25">
      <c r="A73" s="61"/>
      <c r="B73" s="41" t="s">
        <v>50</v>
      </c>
      <c r="C73" s="22"/>
      <c r="D73" s="22"/>
      <c r="E73" s="22"/>
      <c r="F73" s="22"/>
      <c r="G73" s="150">
        <v>35000</v>
      </c>
      <c r="H73" s="151"/>
      <c r="I73" s="10" t="s">
        <v>51</v>
      </c>
    </row>
    <row r="74" spans="1:9" ht="18.75" customHeight="1" x14ac:dyDescent="0.25">
      <c r="A74" s="61"/>
      <c r="B74" s="41" t="s">
        <v>54</v>
      </c>
      <c r="C74" s="22"/>
      <c r="D74" s="22"/>
      <c r="E74" s="22"/>
      <c r="F74" s="22"/>
      <c r="G74" s="150">
        <v>165000</v>
      </c>
      <c r="H74" s="151"/>
      <c r="I74" s="10" t="s">
        <v>131</v>
      </c>
    </row>
    <row r="75" spans="1:9" ht="18.75" customHeight="1" x14ac:dyDescent="0.25">
      <c r="A75" s="61"/>
      <c r="B75" s="41" t="s">
        <v>52</v>
      </c>
      <c r="C75" s="22"/>
      <c r="D75" s="22"/>
      <c r="E75" s="22"/>
      <c r="F75" s="22"/>
      <c r="G75" s="150">
        <v>25000</v>
      </c>
      <c r="H75" s="151"/>
      <c r="I75" s="10" t="s">
        <v>53</v>
      </c>
    </row>
    <row r="76" spans="1:9" ht="18.75" customHeight="1" x14ac:dyDescent="0.25">
      <c r="A76" s="61"/>
      <c r="B76" s="41" t="s">
        <v>48</v>
      </c>
      <c r="C76" s="22"/>
      <c r="D76" s="22"/>
      <c r="E76" s="22"/>
      <c r="F76" s="22"/>
      <c r="G76" s="150">
        <v>15000</v>
      </c>
      <c r="H76" s="151"/>
      <c r="I76" s="10" t="s">
        <v>47</v>
      </c>
    </row>
    <row r="77" spans="1:9" ht="18.75" customHeight="1" x14ac:dyDescent="0.25">
      <c r="A77" s="61"/>
      <c r="B77" s="41" t="s">
        <v>46</v>
      </c>
      <c r="C77" s="22"/>
      <c r="D77" s="22"/>
      <c r="E77" s="22"/>
      <c r="F77" s="22"/>
      <c r="G77" s="150">
        <v>25000</v>
      </c>
      <c r="H77" s="151"/>
      <c r="I77" s="10" t="s">
        <v>47</v>
      </c>
    </row>
    <row r="78" spans="1:9" ht="18.75" customHeight="1" x14ac:dyDescent="0.25">
      <c r="A78" s="61"/>
      <c r="B78" s="41" t="s">
        <v>107</v>
      </c>
      <c r="C78" s="22"/>
      <c r="D78" s="22"/>
      <c r="E78" s="22"/>
      <c r="F78" s="22"/>
      <c r="G78" s="150">
        <v>50000</v>
      </c>
      <c r="H78" s="151"/>
      <c r="I78" s="10" t="s">
        <v>111</v>
      </c>
    </row>
    <row r="79" spans="1:9" ht="18.75" customHeight="1" x14ac:dyDescent="0.25">
      <c r="A79" s="61"/>
      <c r="B79" s="41" t="s">
        <v>112</v>
      </c>
      <c r="C79" s="22"/>
      <c r="D79" s="22"/>
      <c r="E79" s="22"/>
      <c r="F79" s="22"/>
      <c r="G79" s="150">
        <v>67000</v>
      </c>
      <c r="H79" s="151"/>
      <c r="I79" s="10" t="s">
        <v>111</v>
      </c>
    </row>
    <row r="80" spans="1:9" ht="18.75" customHeight="1" x14ac:dyDescent="0.25">
      <c r="A80" s="61"/>
      <c r="B80" s="41" t="s">
        <v>110</v>
      </c>
      <c r="C80" s="22"/>
      <c r="D80" s="22"/>
      <c r="E80" s="22"/>
      <c r="F80" s="22"/>
      <c r="G80" s="150">
        <v>5700</v>
      </c>
      <c r="H80" s="151"/>
      <c r="I80" s="10" t="s">
        <v>113</v>
      </c>
    </row>
    <row r="81" spans="1:9" ht="18.75" customHeight="1" x14ac:dyDescent="0.25">
      <c r="A81" s="61"/>
      <c r="B81" s="41"/>
      <c r="C81" s="22"/>
      <c r="D81" s="22"/>
      <c r="E81" s="22"/>
      <c r="F81" s="22"/>
      <c r="G81" s="21"/>
      <c r="H81" s="21"/>
      <c r="I81" s="43"/>
    </row>
    <row r="82" spans="1:9" ht="18.75" customHeight="1" x14ac:dyDescent="0.25">
      <c r="A82" s="77" t="s">
        <v>75</v>
      </c>
      <c r="B82" s="78" t="s">
        <v>57</v>
      </c>
      <c r="C82" s="79"/>
      <c r="D82" s="79"/>
      <c r="E82" s="79"/>
      <c r="F82" s="79"/>
      <c r="G82" s="80"/>
      <c r="H82" s="79"/>
      <c r="I82" s="81"/>
    </row>
    <row r="83" spans="1:9" ht="18.75" customHeight="1" x14ac:dyDescent="0.25">
      <c r="A83" s="60" t="s">
        <v>80</v>
      </c>
      <c r="B83" s="37" t="s">
        <v>66</v>
      </c>
      <c r="C83" s="38"/>
      <c r="D83" s="38"/>
      <c r="E83" s="38"/>
      <c r="F83" s="38"/>
      <c r="G83" s="39"/>
      <c r="H83" s="38"/>
      <c r="I83" s="40"/>
    </row>
    <row r="84" spans="1:9" ht="18.75" customHeight="1" x14ac:dyDescent="0.25">
      <c r="A84" s="61"/>
      <c r="B84" s="41" t="s">
        <v>60</v>
      </c>
      <c r="C84" s="22"/>
      <c r="D84" s="22"/>
      <c r="E84" s="22"/>
      <c r="F84" s="22"/>
      <c r="G84" s="42" t="s">
        <v>62</v>
      </c>
      <c r="H84" s="15">
        <v>1</v>
      </c>
      <c r="I84" s="44" t="s">
        <v>76</v>
      </c>
    </row>
    <row r="85" spans="1:9" ht="18.75" customHeight="1" x14ac:dyDescent="0.25">
      <c r="A85" s="61"/>
      <c r="B85" s="41" t="s">
        <v>59</v>
      </c>
      <c r="C85" s="22"/>
      <c r="D85" s="22"/>
      <c r="E85" s="22"/>
      <c r="F85" s="22"/>
      <c r="G85" s="42" t="s">
        <v>77</v>
      </c>
      <c r="H85" s="13">
        <f>H84*H19*H20/10^6</f>
        <v>0.72</v>
      </c>
      <c r="I85" s="44" t="s">
        <v>58</v>
      </c>
    </row>
    <row r="86" spans="1:9" ht="18.75" customHeight="1" x14ac:dyDescent="0.25">
      <c r="A86" s="61"/>
      <c r="B86" s="41" t="s">
        <v>64</v>
      </c>
      <c r="C86" s="22"/>
      <c r="D86" s="22"/>
      <c r="E86" s="22"/>
      <c r="F86" s="22"/>
      <c r="G86" s="42" t="s">
        <v>65</v>
      </c>
      <c r="H86" s="11">
        <f>H85-(D24*(H20-2*(E24-1.5))+2*E24*H19+H26*F24*(H19-D24-H24+2*1.5)+H27*G24*(H20-2*E24-H26*F24+H27*4*1.5)+H24*(H20-2*(E24-1.5)))/10^6</f>
        <v>0.42143999999999998</v>
      </c>
      <c r="I86" s="44" t="s">
        <v>58</v>
      </c>
    </row>
    <row r="87" spans="1:9" ht="18.75" customHeight="1" x14ac:dyDescent="0.25">
      <c r="A87" s="61"/>
      <c r="B87" s="41" t="s">
        <v>104</v>
      </c>
      <c r="C87" s="22"/>
      <c r="D87" s="22"/>
      <c r="E87" s="22"/>
      <c r="F87" s="22"/>
      <c r="G87" s="42" t="s">
        <v>105</v>
      </c>
      <c r="H87" s="11">
        <f>(D24*(H20-2*(E24-1.5))+2*E24*H19+H26*F24*(H19-D24-H24+2*1.5)+H27*G24*(H20-2*E24-H26*F24+H27*4*1.5)+H24*(H20-2*(E24-1.5)))/10^6</f>
        <v>0.29855999999999999</v>
      </c>
      <c r="I87" s="44" t="s">
        <v>58</v>
      </c>
    </row>
    <row r="88" spans="1:9" ht="18.75" customHeight="1" x14ac:dyDescent="0.25">
      <c r="A88" s="61"/>
      <c r="B88" s="41" t="s">
        <v>60</v>
      </c>
      <c r="C88" s="22"/>
      <c r="D88" s="22"/>
      <c r="E88" s="22"/>
      <c r="F88" s="22"/>
      <c r="G88" s="42" t="s">
        <v>61</v>
      </c>
      <c r="H88" s="12">
        <f>(D23*D24*(H20-2*(E24-1.5))+2*E23*E24*H19+H26*F23*F24*(H19-D24-H24+2*1.5)+H27*G23*G24*(H20-2*E24-H26*F24+H27*4*1.5)+H23*H24*(H20-2*(E24-1.5)))/10^9</f>
        <v>4.4783999999999996E-3</v>
      </c>
      <c r="I88" s="44" t="s">
        <v>63</v>
      </c>
    </row>
    <row r="89" spans="1:9" ht="18.75" customHeight="1" x14ac:dyDescent="0.25">
      <c r="A89" s="61"/>
      <c r="B89" s="41"/>
      <c r="C89" s="22"/>
      <c r="D89" s="22"/>
      <c r="E89" s="22"/>
      <c r="F89" s="22"/>
      <c r="G89" s="42"/>
      <c r="H89" s="22"/>
      <c r="I89" s="43"/>
    </row>
    <row r="90" spans="1:9" ht="18.75" customHeight="1" x14ac:dyDescent="0.25">
      <c r="A90" s="60" t="s">
        <v>98</v>
      </c>
      <c r="B90" s="37" t="s">
        <v>67</v>
      </c>
      <c r="C90" s="38"/>
      <c r="D90" s="38"/>
      <c r="E90" s="38"/>
      <c r="F90" s="38"/>
      <c r="G90" s="39"/>
      <c r="H90" s="38"/>
      <c r="I90" s="40"/>
    </row>
    <row r="91" spans="1:9" ht="18.75" customHeight="1" x14ac:dyDescent="0.25">
      <c r="A91" s="61"/>
      <c r="B91" s="41" t="s">
        <v>68</v>
      </c>
      <c r="C91" s="22"/>
      <c r="D91" s="22"/>
      <c r="E91" s="22"/>
      <c r="F91" s="22"/>
      <c r="G91" s="42" t="s">
        <v>11</v>
      </c>
      <c r="H91" s="5">
        <f>D61+2*H28+H19+H60</f>
        <v>1326</v>
      </c>
      <c r="I91" s="44" t="s">
        <v>14</v>
      </c>
    </row>
    <row r="92" spans="1:9" ht="18.75" customHeight="1" x14ac:dyDescent="0.25">
      <c r="A92" s="61"/>
      <c r="B92" s="41" t="s">
        <v>69</v>
      </c>
      <c r="C92" s="22"/>
      <c r="D92" s="22"/>
      <c r="E92" s="22"/>
      <c r="F92" s="22"/>
      <c r="G92" s="42" t="s">
        <v>12</v>
      </c>
      <c r="H92" s="5">
        <f>2*F61+2*H28+H20</f>
        <v>726</v>
      </c>
      <c r="I92" s="44" t="s">
        <v>14</v>
      </c>
    </row>
    <row r="93" spans="1:9" ht="18.75" customHeight="1" x14ac:dyDescent="0.25">
      <c r="A93" s="61"/>
      <c r="B93" s="41"/>
      <c r="C93" s="22"/>
      <c r="D93" s="22"/>
      <c r="E93" s="22"/>
      <c r="F93" s="22"/>
      <c r="G93" s="42"/>
      <c r="H93" s="23"/>
      <c r="I93" s="44"/>
    </row>
    <row r="94" spans="1:9" ht="18.75" customHeight="1" x14ac:dyDescent="0.25">
      <c r="A94" s="61"/>
      <c r="B94" s="146" t="s">
        <v>120</v>
      </c>
      <c r="C94" s="146"/>
      <c r="D94" s="146"/>
      <c r="E94" s="147"/>
      <c r="F94" s="24" t="s">
        <v>17</v>
      </c>
      <c r="G94" s="24" t="s">
        <v>18</v>
      </c>
      <c r="H94" s="24" t="s">
        <v>19</v>
      </c>
      <c r="I94" s="48"/>
    </row>
    <row r="95" spans="1:9" ht="18.75" customHeight="1" x14ac:dyDescent="0.25">
      <c r="A95" s="61"/>
      <c r="B95" s="57" t="s">
        <v>115</v>
      </c>
      <c r="C95" s="18"/>
      <c r="D95" s="18"/>
      <c r="E95" s="10"/>
      <c r="F95" s="5">
        <f>D60*(D59-D23)+D61*D23</f>
        <v>9650</v>
      </c>
      <c r="G95" s="5">
        <f>F60*(F59-E23)+F61*E23</f>
        <v>9650</v>
      </c>
      <c r="H95" s="5">
        <f>H59*H60</f>
        <v>8400</v>
      </c>
      <c r="I95" s="49" t="s">
        <v>29</v>
      </c>
    </row>
    <row r="96" spans="1:9" ht="18.75" customHeight="1" x14ac:dyDescent="0.25">
      <c r="A96" s="61"/>
      <c r="B96" s="57" t="s">
        <v>116</v>
      </c>
      <c r="C96" s="18"/>
      <c r="D96" s="18"/>
      <c r="E96" s="10"/>
      <c r="F96" s="5">
        <f>2*(D60+D59)</f>
        <v>420</v>
      </c>
      <c r="G96" s="5">
        <f>2*(F59+F60)</f>
        <v>420</v>
      </c>
      <c r="H96" s="5">
        <f>2*(H59+H60)</f>
        <v>400</v>
      </c>
      <c r="I96" s="49" t="s">
        <v>14</v>
      </c>
    </row>
    <row r="97" spans="1:23" ht="18.75" customHeight="1" x14ac:dyDescent="0.25">
      <c r="A97" s="61"/>
      <c r="B97" s="57" t="s">
        <v>117</v>
      </c>
      <c r="C97" s="18"/>
      <c r="D97" s="18"/>
      <c r="E97" s="10"/>
      <c r="F97" s="5">
        <f>H92</f>
        <v>726</v>
      </c>
      <c r="G97" s="5">
        <f>2*(H91-D61-H60+2*1.5)</f>
        <v>2418</v>
      </c>
      <c r="H97" s="5">
        <f>H92</f>
        <v>726</v>
      </c>
      <c r="I97" s="49" t="s">
        <v>14</v>
      </c>
    </row>
    <row r="98" spans="1:23" ht="18.75" customHeight="1" x14ac:dyDescent="0.25">
      <c r="A98" s="61"/>
      <c r="B98" s="57" t="s">
        <v>118</v>
      </c>
      <c r="C98" s="18"/>
      <c r="D98" s="25"/>
      <c r="E98" s="10"/>
      <c r="F98" s="12">
        <f>F95*F97/10^9</f>
        <v>7.0058999999999998E-3</v>
      </c>
      <c r="G98" s="12">
        <f>G95*G97/10^9</f>
        <v>2.3333699999999999E-2</v>
      </c>
      <c r="H98" s="12">
        <f>H95*H97/10^9</f>
        <v>6.0984000000000003E-3</v>
      </c>
      <c r="I98" s="44" t="s">
        <v>63</v>
      </c>
    </row>
    <row r="99" spans="1:23" ht="18.75" customHeight="1" x14ac:dyDescent="0.25">
      <c r="A99" s="61"/>
      <c r="B99" s="57" t="s">
        <v>119</v>
      </c>
      <c r="C99" s="18"/>
      <c r="D99" s="25"/>
      <c r="E99" s="10"/>
      <c r="F99" s="12">
        <f>F96*F97/10^6</f>
        <v>0.30492000000000002</v>
      </c>
      <c r="G99" s="12">
        <f>G96*G97/10^6</f>
        <v>1.01556</v>
      </c>
      <c r="H99" s="12">
        <f>H96*H97/10^6</f>
        <v>0.29039999999999999</v>
      </c>
      <c r="I99" s="44" t="s">
        <v>58</v>
      </c>
    </row>
    <row r="100" spans="1:23" ht="18.75" customHeight="1" x14ac:dyDescent="0.25">
      <c r="A100" s="61"/>
      <c r="B100" s="41" t="s">
        <v>70</v>
      </c>
      <c r="C100" s="22"/>
      <c r="D100" s="22"/>
      <c r="E100" s="22"/>
      <c r="F100" s="22"/>
      <c r="G100" s="42" t="s">
        <v>71</v>
      </c>
      <c r="H100" s="14">
        <f>F98+G98+H98</f>
        <v>3.6437999999999998E-2</v>
      </c>
      <c r="I100" s="44" t="s">
        <v>63</v>
      </c>
    </row>
    <row r="101" spans="1:23" ht="18.75" customHeight="1" x14ac:dyDescent="0.25">
      <c r="A101" s="61"/>
      <c r="B101" s="41" t="s">
        <v>121</v>
      </c>
      <c r="C101" s="22"/>
      <c r="D101" s="22"/>
      <c r="E101" s="22"/>
      <c r="F101" s="22"/>
      <c r="G101" s="42" t="s">
        <v>122</v>
      </c>
      <c r="H101" s="14">
        <f>F99+G99+H99</f>
        <v>1.6108800000000001</v>
      </c>
      <c r="I101" s="44" t="s">
        <v>58</v>
      </c>
    </row>
    <row r="102" spans="1:23" ht="18.75" customHeight="1" x14ac:dyDescent="0.25">
      <c r="A102" s="61"/>
      <c r="B102" s="41"/>
      <c r="C102" s="22"/>
      <c r="D102" s="22"/>
      <c r="E102" s="22"/>
      <c r="F102" s="22"/>
      <c r="G102" s="42"/>
      <c r="H102" s="22"/>
      <c r="I102" s="43"/>
    </row>
    <row r="103" spans="1:23" ht="18.75" customHeight="1" x14ac:dyDescent="0.25">
      <c r="A103" s="77" t="s">
        <v>138</v>
      </c>
      <c r="B103" s="78" t="s">
        <v>82</v>
      </c>
      <c r="C103" s="79"/>
      <c r="D103" s="79"/>
      <c r="E103" s="79"/>
      <c r="F103" s="79"/>
      <c r="G103" s="80"/>
      <c r="H103" s="79"/>
      <c r="I103" s="81"/>
    </row>
    <row r="104" spans="1:23" ht="18.75" customHeight="1" x14ac:dyDescent="0.25">
      <c r="A104" s="60" t="s">
        <v>139</v>
      </c>
      <c r="B104" s="37" t="s">
        <v>81</v>
      </c>
      <c r="C104" s="38"/>
      <c r="D104" s="38"/>
      <c r="E104" s="38"/>
      <c r="F104" s="38"/>
      <c r="G104" s="39"/>
      <c r="H104" s="38"/>
      <c r="I104" s="40"/>
    </row>
    <row r="105" spans="1:23" s="16" customFormat="1" ht="18.75" customHeight="1" x14ac:dyDescent="0.25">
      <c r="A105" s="62"/>
      <c r="B105" s="148" t="s">
        <v>83</v>
      </c>
      <c r="C105" s="149"/>
      <c r="D105" s="29" t="s">
        <v>87</v>
      </c>
      <c r="E105" s="149" t="s">
        <v>84</v>
      </c>
      <c r="F105" s="149"/>
      <c r="G105" s="149" t="s">
        <v>85</v>
      </c>
      <c r="H105" s="149"/>
      <c r="I105" s="5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8.75" customHeight="1" x14ac:dyDescent="0.25">
      <c r="A106" s="61"/>
      <c r="B106" s="58" t="s">
        <v>86</v>
      </c>
      <c r="C106" s="17"/>
      <c r="D106" s="17"/>
      <c r="E106" s="141"/>
      <c r="F106" s="141"/>
      <c r="G106" s="141"/>
      <c r="H106" s="141"/>
      <c r="I106" s="43"/>
    </row>
    <row r="107" spans="1:23" ht="18.75" customHeight="1" x14ac:dyDescent="0.25">
      <c r="A107" s="61"/>
      <c r="B107" s="138" t="s">
        <v>94</v>
      </c>
      <c r="C107" s="139"/>
      <c r="D107" s="11">
        <v>0.8</v>
      </c>
      <c r="E107" s="140">
        <f>H65</f>
        <v>95000</v>
      </c>
      <c r="F107" s="141"/>
      <c r="G107" s="142">
        <f>D107*E107</f>
        <v>76000</v>
      </c>
      <c r="H107" s="142"/>
      <c r="I107" s="43"/>
    </row>
    <row r="108" spans="1:23" ht="18.75" customHeight="1" x14ac:dyDescent="0.25">
      <c r="A108" s="61"/>
      <c r="B108" s="138" t="s">
        <v>95</v>
      </c>
      <c r="C108" s="139"/>
      <c r="D108" s="11">
        <v>2.4</v>
      </c>
      <c r="E108" s="140">
        <f>H66</f>
        <v>110000</v>
      </c>
      <c r="F108" s="141"/>
      <c r="G108" s="142">
        <f t="shared" ref="G108:G110" si="0">D108*E108</f>
        <v>264000</v>
      </c>
      <c r="H108" s="142"/>
      <c r="I108" s="43"/>
    </row>
    <row r="109" spans="1:23" ht="18.75" customHeight="1" x14ac:dyDescent="0.25">
      <c r="A109" s="61"/>
      <c r="B109" s="138" t="s">
        <v>96</v>
      </c>
      <c r="C109" s="139"/>
      <c r="D109" s="11">
        <v>0.24</v>
      </c>
      <c r="E109" s="140">
        <f>H67</f>
        <v>115000</v>
      </c>
      <c r="F109" s="141"/>
      <c r="G109" s="142">
        <f t="shared" si="0"/>
        <v>27600</v>
      </c>
      <c r="H109" s="142"/>
      <c r="I109" s="43"/>
    </row>
    <row r="110" spans="1:23" ht="18.75" customHeight="1" x14ac:dyDescent="0.25">
      <c r="A110" s="61"/>
      <c r="B110" s="138" t="s">
        <v>97</v>
      </c>
      <c r="C110" s="139"/>
      <c r="D110" s="11">
        <v>7.4999999999999997E-2</v>
      </c>
      <c r="E110" s="140">
        <f>H68</f>
        <v>140000</v>
      </c>
      <c r="F110" s="141"/>
      <c r="G110" s="142">
        <f t="shared" si="0"/>
        <v>10500</v>
      </c>
      <c r="H110" s="142"/>
      <c r="I110" s="43"/>
    </row>
    <row r="111" spans="1:23" ht="18.75" customHeight="1" x14ac:dyDescent="0.25">
      <c r="A111" s="61"/>
      <c r="B111" s="143" t="s">
        <v>88</v>
      </c>
      <c r="C111" s="144"/>
      <c r="D111" s="144"/>
      <c r="E111" s="144"/>
      <c r="F111" s="144"/>
      <c r="G111" s="145">
        <f>SUM(G107:H110)</f>
        <v>378100</v>
      </c>
      <c r="H111" s="145"/>
      <c r="I111" s="43"/>
    </row>
    <row r="112" spans="1:23" ht="18.75" customHeight="1" x14ac:dyDescent="0.25">
      <c r="A112" s="61"/>
      <c r="B112" s="59"/>
      <c r="C112" s="18"/>
      <c r="D112" s="18"/>
      <c r="E112" s="18"/>
      <c r="F112" s="18"/>
      <c r="G112" s="19"/>
      <c r="H112" s="20"/>
      <c r="I112" s="43"/>
    </row>
    <row r="113" spans="1:23" ht="18.75" customHeight="1" x14ac:dyDescent="0.25">
      <c r="A113" s="61"/>
      <c r="B113" s="58" t="s">
        <v>89</v>
      </c>
      <c r="C113" s="17"/>
      <c r="D113" s="17"/>
      <c r="E113" s="141"/>
      <c r="F113" s="141"/>
      <c r="G113" s="142"/>
      <c r="H113" s="142"/>
      <c r="I113" s="43"/>
    </row>
    <row r="114" spans="1:23" ht="18.75" customHeight="1" x14ac:dyDescent="0.25">
      <c r="A114" s="61"/>
      <c r="B114" s="138" t="s">
        <v>91</v>
      </c>
      <c r="C114" s="139"/>
      <c r="D114" s="11">
        <v>0.03</v>
      </c>
      <c r="E114" s="140">
        <f>G72</f>
        <v>7000000</v>
      </c>
      <c r="F114" s="141"/>
      <c r="G114" s="142">
        <f>D114*E114</f>
        <v>210000</v>
      </c>
      <c r="H114" s="142"/>
      <c r="I114" s="43"/>
    </row>
    <row r="115" spans="1:23" ht="18.75" customHeight="1" x14ac:dyDescent="0.25">
      <c r="A115" s="61"/>
      <c r="B115" s="138" t="s">
        <v>92</v>
      </c>
      <c r="C115" s="139"/>
      <c r="D115" s="11">
        <v>1</v>
      </c>
      <c r="E115" s="140">
        <f>G74</f>
        <v>165000</v>
      </c>
      <c r="F115" s="141"/>
      <c r="G115" s="142">
        <f t="shared" ref="G115:G116" si="1">D115*E115</f>
        <v>165000</v>
      </c>
      <c r="H115" s="142"/>
      <c r="I115" s="43"/>
    </row>
    <row r="116" spans="1:23" ht="18.75" customHeight="1" x14ac:dyDescent="0.25">
      <c r="A116" s="61"/>
      <c r="B116" s="138" t="s">
        <v>90</v>
      </c>
      <c r="C116" s="139"/>
      <c r="D116" s="11">
        <v>0.3</v>
      </c>
      <c r="E116" s="140">
        <f>G76</f>
        <v>15000</v>
      </c>
      <c r="F116" s="141"/>
      <c r="G116" s="142">
        <f t="shared" si="1"/>
        <v>4500</v>
      </c>
      <c r="H116" s="142"/>
      <c r="I116" s="43"/>
    </row>
    <row r="117" spans="1:23" ht="18.75" customHeight="1" x14ac:dyDescent="0.25">
      <c r="A117" s="61"/>
      <c r="B117" s="138"/>
      <c r="C117" s="139"/>
      <c r="D117" s="11"/>
      <c r="E117" s="140"/>
      <c r="F117" s="141"/>
      <c r="G117" s="142"/>
      <c r="H117" s="142"/>
      <c r="I117" s="43"/>
    </row>
    <row r="118" spans="1:23" ht="18.75" customHeight="1" x14ac:dyDescent="0.25">
      <c r="A118" s="61"/>
      <c r="B118" s="143" t="s">
        <v>194</v>
      </c>
      <c r="C118" s="144"/>
      <c r="D118" s="144"/>
      <c r="E118" s="144"/>
      <c r="F118" s="144"/>
      <c r="G118" s="145">
        <f>SUM(G114:H117)</f>
        <v>379500</v>
      </c>
      <c r="H118" s="145"/>
      <c r="I118" s="43"/>
    </row>
    <row r="119" spans="1:23" ht="18.75" customHeight="1" x14ac:dyDescent="0.25">
      <c r="A119" s="61"/>
      <c r="B119" s="59"/>
      <c r="C119" s="18"/>
      <c r="D119" s="18"/>
      <c r="E119" s="18"/>
      <c r="F119" s="18"/>
      <c r="G119" s="19"/>
      <c r="H119" s="20"/>
      <c r="I119" s="43"/>
    </row>
    <row r="120" spans="1:23" ht="18.75" customHeight="1" x14ac:dyDescent="0.25">
      <c r="A120" s="61"/>
      <c r="B120" s="132" t="s">
        <v>93</v>
      </c>
      <c r="C120" s="133"/>
      <c r="D120" s="133"/>
      <c r="E120" s="133"/>
      <c r="F120" s="133"/>
      <c r="G120" s="134">
        <f>(1+$H$29/100)*(1+$H$30/100)*(G111+G118)</f>
        <v>904006.20000000007</v>
      </c>
      <c r="H120" s="134"/>
      <c r="I120" s="43"/>
      <c r="K120" s="16"/>
    </row>
    <row r="121" spans="1:23" ht="18.75" customHeight="1" x14ac:dyDescent="0.25">
      <c r="A121" s="61"/>
      <c r="B121" s="135" t="s">
        <v>200</v>
      </c>
      <c r="C121" s="136"/>
      <c r="D121" s="136"/>
      <c r="E121" s="136"/>
      <c r="F121" s="136"/>
      <c r="G121" s="137">
        <f>ROUNDUP(H85*G120/10000,0)*10000</f>
        <v>660000</v>
      </c>
      <c r="H121" s="137"/>
      <c r="I121" s="43"/>
      <c r="J121" s="26"/>
      <c r="T121" s="16"/>
      <c r="U121" s="16"/>
      <c r="V121" s="16"/>
      <c r="W121" s="16"/>
    </row>
    <row r="122" spans="1:23" ht="18.75" customHeight="1" x14ac:dyDescent="0.25">
      <c r="A122" s="61"/>
      <c r="B122" s="41"/>
      <c r="C122" s="22"/>
      <c r="D122" s="22"/>
      <c r="E122" s="22"/>
      <c r="F122" s="22"/>
      <c r="G122" s="42"/>
      <c r="H122" s="22"/>
      <c r="I122" s="43"/>
    </row>
    <row r="123" spans="1:23" ht="18.75" customHeight="1" x14ac:dyDescent="0.25">
      <c r="A123" s="60" t="s">
        <v>140</v>
      </c>
      <c r="B123" s="37" t="s">
        <v>99</v>
      </c>
      <c r="C123" s="38"/>
      <c r="D123" s="38"/>
      <c r="E123" s="38"/>
      <c r="F123" s="38"/>
      <c r="G123" s="39"/>
      <c r="H123" s="38"/>
      <c r="I123" s="40"/>
    </row>
    <row r="124" spans="1:23" s="16" customFormat="1" ht="18.75" customHeight="1" x14ac:dyDescent="0.25">
      <c r="A124" s="62"/>
      <c r="B124" s="148" t="s">
        <v>83</v>
      </c>
      <c r="C124" s="149"/>
      <c r="D124" s="29" t="s">
        <v>87</v>
      </c>
      <c r="E124" s="149" t="s">
        <v>84</v>
      </c>
      <c r="F124" s="149"/>
      <c r="G124" s="149" t="s">
        <v>85</v>
      </c>
      <c r="H124" s="149"/>
      <c r="I124" s="50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8.75" customHeight="1" x14ac:dyDescent="0.25">
      <c r="A125" s="61"/>
      <c r="B125" s="58" t="s">
        <v>86</v>
      </c>
      <c r="C125" s="17"/>
      <c r="D125" s="17"/>
      <c r="E125" s="141"/>
      <c r="F125" s="141"/>
      <c r="G125" s="141"/>
      <c r="H125" s="141"/>
      <c r="I125" s="43"/>
      <c r="L125" s="16"/>
      <c r="M125" s="16"/>
      <c r="P125" s="16"/>
      <c r="Q125" s="16"/>
      <c r="R125" s="16"/>
      <c r="S125" s="16"/>
    </row>
    <row r="126" spans="1:23" ht="18.75" customHeight="1" x14ac:dyDescent="0.25">
      <c r="A126" s="61"/>
      <c r="B126" s="138" t="s">
        <v>94</v>
      </c>
      <c r="C126" s="139"/>
      <c r="D126" s="11">
        <v>7</v>
      </c>
      <c r="E126" s="140">
        <f>E107</f>
        <v>95000</v>
      </c>
      <c r="F126" s="141"/>
      <c r="G126" s="142">
        <f>D126*E126</f>
        <v>665000</v>
      </c>
      <c r="H126" s="142"/>
      <c r="I126" s="43"/>
    </row>
    <row r="127" spans="1:23" ht="18.75" customHeight="1" x14ac:dyDescent="0.25">
      <c r="A127" s="61"/>
      <c r="B127" s="138" t="s">
        <v>95</v>
      </c>
      <c r="C127" s="139"/>
      <c r="D127" s="11">
        <v>21</v>
      </c>
      <c r="E127" s="140">
        <f t="shared" ref="E127:E129" si="2">E108</f>
        <v>110000</v>
      </c>
      <c r="F127" s="141"/>
      <c r="G127" s="142">
        <f t="shared" ref="G127:G129" si="3">D127*E127</f>
        <v>2310000</v>
      </c>
      <c r="H127" s="142"/>
      <c r="I127" s="43"/>
    </row>
    <row r="128" spans="1:23" ht="18.75" customHeight="1" x14ac:dyDescent="0.25">
      <c r="A128" s="61"/>
      <c r="B128" s="138" t="s">
        <v>96</v>
      </c>
      <c r="C128" s="139"/>
      <c r="D128" s="11">
        <v>2.1</v>
      </c>
      <c r="E128" s="140">
        <f t="shared" si="2"/>
        <v>115000</v>
      </c>
      <c r="F128" s="141"/>
      <c r="G128" s="142">
        <f t="shared" si="3"/>
        <v>241500</v>
      </c>
      <c r="H128" s="142"/>
      <c r="I128" s="43"/>
    </row>
    <row r="129" spans="1:23" ht="18.75" customHeight="1" x14ac:dyDescent="0.25">
      <c r="A129" s="61"/>
      <c r="B129" s="138" t="s">
        <v>97</v>
      </c>
      <c r="C129" s="139"/>
      <c r="D129" s="11">
        <v>0.35</v>
      </c>
      <c r="E129" s="140">
        <f t="shared" si="2"/>
        <v>140000</v>
      </c>
      <c r="F129" s="141"/>
      <c r="G129" s="142">
        <f t="shared" si="3"/>
        <v>49000</v>
      </c>
      <c r="H129" s="142"/>
      <c r="I129" s="43"/>
    </row>
    <row r="130" spans="1:23" ht="18.75" customHeight="1" x14ac:dyDescent="0.25">
      <c r="A130" s="61"/>
      <c r="B130" s="143" t="s">
        <v>88</v>
      </c>
      <c r="C130" s="144"/>
      <c r="D130" s="144"/>
      <c r="E130" s="144"/>
      <c r="F130" s="144"/>
      <c r="G130" s="145">
        <f>SUM(G126:H129)</f>
        <v>3265500</v>
      </c>
      <c r="H130" s="145"/>
      <c r="I130" s="43"/>
    </row>
    <row r="131" spans="1:23" ht="18.75" customHeight="1" x14ac:dyDescent="0.25">
      <c r="A131" s="61"/>
      <c r="B131" s="59"/>
      <c r="C131" s="18"/>
      <c r="D131" s="18"/>
      <c r="E131" s="18"/>
      <c r="F131" s="18"/>
      <c r="G131" s="19"/>
      <c r="H131" s="20"/>
      <c r="I131" s="43"/>
    </row>
    <row r="132" spans="1:23" ht="18.75" customHeight="1" x14ac:dyDescent="0.25">
      <c r="A132" s="61"/>
      <c r="B132" s="58" t="s">
        <v>89</v>
      </c>
      <c r="C132" s="17"/>
      <c r="D132" s="17"/>
      <c r="E132" s="141"/>
      <c r="F132" s="141"/>
      <c r="G132" s="142"/>
      <c r="H132" s="142"/>
      <c r="I132" s="43"/>
    </row>
    <row r="133" spans="1:23" ht="18.75" customHeight="1" x14ac:dyDescent="0.25">
      <c r="A133" s="61"/>
      <c r="B133" s="138" t="s">
        <v>100</v>
      </c>
      <c r="C133" s="139"/>
      <c r="D133" s="11">
        <v>1.1000000000000001</v>
      </c>
      <c r="E133" s="140">
        <f>G71</f>
        <v>7000000</v>
      </c>
      <c r="F133" s="141"/>
      <c r="G133" s="142">
        <f>D133*E133</f>
        <v>7700000.0000000009</v>
      </c>
      <c r="H133" s="142"/>
      <c r="I133" s="43"/>
    </row>
    <row r="134" spans="1:23" ht="18.75" customHeight="1" x14ac:dyDescent="0.25">
      <c r="A134" s="61"/>
      <c r="B134" s="138" t="s">
        <v>101</v>
      </c>
      <c r="C134" s="139"/>
      <c r="D134" s="11">
        <v>1.25</v>
      </c>
      <c r="E134" s="140">
        <f>G77</f>
        <v>25000</v>
      </c>
      <c r="F134" s="141"/>
      <c r="G134" s="142">
        <f t="shared" ref="G134:G135" si="4">D134*E134</f>
        <v>31250</v>
      </c>
      <c r="H134" s="142"/>
      <c r="I134" s="43"/>
    </row>
    <row r="135" spans="1:23" ht="18.75" customHeight="1" x14ac:dyDescent="0.25">
      <c r="A135" s="61"/>
      <c r="B135" s="138" t="s">
        <v>90</v>
      </c>
      <c r="C135" s="139"/>
      <c r="D135" s="11">
        <v>1</v>
      </c>
      <c r="E135" s="140">
        <f>G76</f>
        <v>15000</v>
      </c>
      <c r="F135" s="141"/>
      <c r="G135" s="142">
        <f t="shared" si="4"/>
        <v>15000</v>
      </c>
      <c r="H135" s="142"/>
      <c r="I135" s="43"/>
    </row>
    <row r="136" spans="1:23" ht="18.75" customHeight="1" x14ac:dyDescent="0.25">
      <c r="A136" s="61"/>
      <c r="B136" s="138"/>
      <c r="C136" s="139"/>
      <c r="D136" s="11"/>
      <c r="E136" s="140"/>
      <c r="F136" s="141"/>
      <c r="G136" s="142"/>
      <c r="H136" s="142"/>
      <c r="I136" s="43"/>
    </row>
    <row r="137" spans="1:23" ht="18.75" customHeight="1" x14ac:dyDescent="0.25">
      <c r="A137" s="61"/>
      <c r="B137" s="143" t="s">
        <v>194</v>
      </c>
      <c r="C137" s="144"/>
      <c r="D137" s="144"/>
      <c r="E137" s="144"/>
      <c r="F137" s="144"/>
      <c r="G137" s="145">
        <f>SUM(G133:H136)</f>
        <v>7746250.0000000009</v>
      </c>
      <c r="H137" s="145"/>
      <c r="I137" s="43"/>
    </row>
    <row r="138" spans="1:23" ht="18.75" customHeight="1" x14ac:dyDescent="0.25">
      <c r="A138" s="61"/>
      <c r="B138" s="59"/>
      <c r="C138" s="18"/>
      <c r="D138" s="18"/>
      <c r="E138" s="18"/>
      <c r="F138" s="18"/>
      <c r="G138" s="19"/>
      <c r="H138" s="20"/>
      <c r="I138" s="43"/>
      <c r="N138" s="16"/>
      <c r="O138" s="16"/>
    </row>
    <row r="139" spans="1:23" ht="18.75" customHeight="1" x14ac:dyDescent="0.25">
      <c r="A139" s="61"/>
      <c r="B139" s="132" t="s">
        <v>93</v>
      </c>
      <c r="C139" s="133"/>
      <c r="D139" s="133"/>
      <c r="E139" s="133"/>
      <c r="F139" s="133"/>
      <c r="G139" s="134">
        <f>(1+$H$29/100)*(1+$H$30/100)*(G130+G137)</f>
        <v>13139770.687500002</v>
      </c>
      <c r="H139" s="134"/>
      <c r="I139" s="43"/>
      <c r="K139" s="16"/>
    </row>
    <row r="140" spans="1:23" ht="18.75" customHeight="1" x14ac:dyDescent="0.25">
      <c r="A140" s="61"/>
      <c r="B140" s="135" t="s">
        <v>199</v>
      </c>
      <c r="C140" s="136"/>
      <c r="D140" s="136"/>
      <c r="E140" s="136"/>
      <c r="F140" s="136"/>
      <c r="G140" s="137">
        <f>ROUNDUP(H100*G139/10000,0)*10000</f>
        <v>480000</v>
      </c>
      <c r="H140" s="137"/>
      <c r="I140" s="43"/>
      <c r="J140" s="27"/>
      <c r="T140" s="16"/>
      <c r="U140" s="16"/>
      <c r="V140" s="16"/>
      <c r="W140" s="16"/>
    </row>
    <row r="141" spans="1:23" ht="18.75" customHeight="1" x14ac:dyDescent="0.25">
      <c r="A141" s="61"/>
      <c r="B141" s="41"/>
      <c r="C141" s="22"/>
      <c r="D141" s="22"/>
      <c r="E141" s="22"/>
      <c r="F141" s="22"/>
      <c r="G141" s="42"/>
      <c r="H141" s="22"/>
      <c r="I141" s="43"/>
    </row>
    <row r="142" spans="1:23" ht="18.75" customHeight="1" x14ac:dyDescent="0.25">
      <c r="A142" s="60" t="s">
        <v>141</v>
      </c>
      <c r="B142" s="37" t="s">
        <v>169</v>
      </c>
      <c r="C142" s="38"/>
      <c r="D142" s="38"/>
      <c r="E142" s="38"/>
      <c r="F142" s="38"/>
      <c r="G142" s="39"/>
      <c r="H142" s="38"/>
      <c r="I142" s="40"/>
    </row>
    <row r="143" spans="1:23" ht="18.75" customHeight="1" x14ac:dyDescent="0.25">
      <c r="A143" s="62"/>
      <c r="B143" s="148" t="s">
        <v>83</v>
      </c>
      <c r="C143" s="149"/>
      <c r="D143" s="29" t="s">
        <v>87</v>
      </c>
      <c r="E143" s="149" t="s">
        <v>84</v>
      </c>
      <c r="F143" s="149"/>
      <c r="G143" s="149" t="s">
        <v>85</v>
      </c>
      <c r="H143" s="149"/>
      <c r="I143" s="50"/>
    </row>
    <row r="144" spans="1:23" ht="18.75" customHeight="1" x14ac:dyDescent="0.25">
      <c r="A144" s="61"/>
      <c r="B144" s="58" t="s">
        <v>86</v>
      </c>
      <c r="C144" s="17"/>
      <c r="D144" s="17"/>
      <c r="E144" s="141"/>
      <c r="F144" s="141"/>
      <c r="G144" s="141"/>
      <c r="H144" s="141"/>
      <c r="I144" s="43"/>
      <c r="L144" s="16"/>
      <c r="M144" s="16"/>
      <c r="P144" s="16"/>
      <c r="Q144" s="16"/>
      <c r="R144" s="16"/>
      <c r="S144" s="16"/>
    </row>
    <row r="145" spans="1:10" ht="18.75" customHeight="1" x14ac:dyDescent="0.25">
      <c r="A145" s="61"/>
      <c r="B145" s="138" t="s">
        <v>94</v>
      </c>
      <c r="C145" s="139"/>
      <c r="D145" s="11">
        <v>1.4999999999999999E-2</v>
      </c>
      <c r="E145" s="140">
        <f>E126</f>
        <v>95000</v>
      </c>
      <c r="F145" s="141"/>
      <c r="G145" s="142">
        <f>D145*E145</f>
        <v>1425</v>
      </c>
      <c r="H145" s="142"/>
      <c r="I145" s="43"/>
    </row>
    <row r="146" spans="1:10" ht="18.75" customHeight="1" x14ac:dyDescent="0.25">
      <c r="A146" s="61"/>
      <c r="B146" s="138" t="s">
        <v>95</v>
      </c>
      <c r="C146" s="139"/>
      <c r="D146" s="11">
        <v>0.15</v>
      </c>
      <c r="E146" s="140">
        <f t="shared" ref="E146:E148" si="5">E127</f>
        <v>110000</v>
      </c>
      <c r="F146" s="141"/>
      <c r="G146" s="142">
        <f t="shared" ref="G146:G148" si="6">D146*E146</f>
        <v>16500</v>
      </c>
      <c r="H146" s="142"/>
      <c r="I146" s="43"/>
    </row>
    <row r="147" spans="1:10" ht="18.75" customHeight="1" x14ac:dyDescent="0.25">
      <c r="A147" s="61"/>
      <c r="B147" s="138" t="s">
        <v>96</v>
      </c>
      <c r="C147" s="139"/>
      <c r="D147" s="11">
        <v>1.4999999999999999E-2</v>
      </c>
      <c r="E147" s="140">
        <f t="shared" si="5"/>
        <v>115000</v>
      </c>
      <c r="F147" s="141"/>
      <c r="G147" s="142">
        <f t="shared" si="6"/>
        <v>1725</v>
      </c>
      <c r="H147" s="142"/>
      <c r="I147" s="43"/>
    </row>
    <row r="148" spans="1:10" ht="18.75" customHeight="1" x14ac:dyDescent="0.25">
      <c r="A148" s="61"/>
      <c r="B148" s="138" t="s">
        <v>97</v>
      </c>
      <c r="C148" s="139"/>
      <c r="D148" s="11">
        <v>8.0000000000000004E-4</v>
      </c>
      <c r="E148" s="140">
        <f t="shared" si="5"/>
        <v>140000</v>
      </c>
      <c r="F148" s="141"/>
      <c r="G148" s="142">
        <f t="shared" si="6"/>
        <v>112</v>
      </c>
      <c r="H148" s="142"/>
      <c r="I148" s="43"/>
    </row>
    <row r="149" spans="1:10" ht="18.75" customHeight="1" x14ac:dyDescent="0.25">
      <c r="A149" s="61"/>
      <c r="B149" s="143" t="s">
        <v>88</v>
      </c>
      <c r="C149" s="144"/>
      <c r="D149" s="144"/>
      <c r="E149" s="144"/>
      <c r="F149" s="144"/>
      <c r="G149" s="145">
        <f>SUM(G145:H148)</f>
        <v>19762</v>
      </c>
      <c r="H149" s="145"/>
      <c r="I149" s="43"/>
    </row>
    <row r="150" spans="1:10" ht="18.75" customHeight="1" x14ac:dyDescent="0.25">
      <c r="A150" s="61"/>
      <c r="B150" s="59"/>
      <c r="C150" s="18"/>
      <c r="D150" s="18"/>
      <c r="E150" s="18"/>
      <c r="F150" s="18"/>
      <c r="G150" s="19"/>
      <c r="H150" s="20"/>
      <c r="I150" s="43"/>
    </row>
    <row r="151" spans="1:10" ht="18.75" customHeight="1" x14ac:dyDescent="0.25">
      <c r="A151" s="61"/>
      <c r="B151" s="58" t="s">
        <v>89</v>
      </c>
      <c r="C151" s="17"/>
      <c r="D151" s="17"/>
      <c r="E151" s="141"/>
      <c r="F151" s="141"/>
      <c r="G151" s="142"/>
      <c r="H151" s="142"/>
      <c r="I151" s="43"/>
    </row>
    <row r="152" spans="1:10" ht="18.75" customHeight="1" x14ac:dyDescent="0.25">
      <c r="A152" s="61"/>
      <c r="B152" s="138" t="s">
        <v>102</v>
      </c>
      <c r="C152" s="139"/>
      <c r="D152" s="11">
        <v>1</v>
      </c>
      <c r="E152" s="140">
        <f>G73</f>
        <v>35000</v>
      </c>
      <c r="F152" s="141"/>
      <c r="G152" s="142">
        <f>D152*E152</f>
        <v>35000</v>
      </c>
      <c r="H152" s="142"/>
      <c r="I152" s="43"/>
    </row>
    <row r="153" spans="1:10" ht="18.75" customHeight="1" x14ac:dyDescent="0.25">
      <c r="A153" s="61"/>
      <c r="B153" s="138"/>
      <c r="C153" s="139"/>
      <c r="D153" s="11"/>
      <c r="E153" s="140"/>
      <c r="F153" s="141"/>
      <c r="G153" s="142"/>
      <c r="H153" s="142"/>
      <c r="I153" s="43"/>
    </row>
    <row r="154" spans="1:10" ht="18.75" customHeight="1" x14ac:dyDescent="0.25">
      <c r="A154" s="61"/>
      <c r="B154" s="138"/>
      <c r="C154" s="139"/>
      <c r="D154" s="11"/>
      <c r="E154" s="140"/>
      <c r="F154" s="141"/>
      <c r="G154" s="142"/>
      <c r="H154" s="142"/>
      <c r="I154" s="43"/>
    </row>
    <row r="155" spans="1:10" ht="18.75" customHeight="1" x14ac:dyDescent="0.25">
      <c r="A155" s="61"/>
      <c r="B155" s="138"/>
      <c r="C155" s="139"/>
      <c r="D155" s="11"/>
      <c r="E155" s="140"/>
      <c r="F155" s="141"/>
      <c r="G155" s="142"/>
      <c r="H155" s="142"/>
      <c r="I155" s="43"/>
    </row>
    <row r="156" spans="1:10" ht="18.75" customHeight="1" x14ac:dyDescent="0.25">
      <c r="A156" s="61"/>
      <c r="B156" s="143" t="s">
        <v>194</v>
      </c>
      <c r="C156" s="144"/>
      <c r="D156" s="144"/>
      <c r="E156" s="144"/>
      <c r="F156" s="144"/>
      <c r="G156" s="145">
        <f>SUM(G152:H155)</f>
        <v>35000</v>
      </c>
      <c r="H156" s="145"/>
      <c r="I156" s="43"/>
    </row>
    <row r="157" spans="1:10" ht="18.75" customHeight="1" x14ac:dyDescent="0.25">
      <c r="A157" s="61"/>
      <c r="B157" s="59"/>
      <c r="C157" s="18"/>
      <c r="D157" s="18"/>
      <c r="E157" s="18"/>
      <c r="F157" s="18"/>
      <c r="G157" s="19"/>
      <c r="H157" s="20"/>
      <c r="I157" s="43"/>
    </row>
    <row r="158" spans="1:10" ht="18.75" customHeight="1" x14ac:dyDescent="0.25">
      <c r="A158" s="61"/>
      <c r="B158" s="132" t="s">
        <v>93</v>
      </c>
      <c r="C158" s="133"/>
      <c r="D158" s="133"/>
      <c r="E158" s="133"/>
      <c r="F158" s="133"/>
      <c r="G158" s="134">
        <f>(1+$H$29/100)*(1+$H$30/100)*(G149+G156)</f>
        <v>65344.75650000001</v>
      </c>
      <c r="H158" s="134"/>
      <c r="I158" s="43"/>
    </row>
    <row r="159" spans="1:10" ht="18.75" customHeight="1" x14ac:dyDescent="0.25">
      <c r="A159" s="61"/>
      <c r="B159" s="135" t="s">
        <v>198</v>
      </c>
      <c r="C159" s="136"/>
      <c r="D159" s="136"/>
      <c r="E159" s="136"/>
      <c r="F159" s="136"/>
      <c r="G159" s="137">
        <f>ROUNDUP(H84*G158/10000,0)*10000</f>
        <v>70000</v>
      </c>
      <c r="H159" s="137"/>
      <c r="I159" s="43"/>
      <c r="J159" s="26"/>
    </row>
    <row r="160" spans="1:10" ht="18.75" customHeight="1" x14ac:dyDescent="0.25">
      <c r="A160" s="61"/>
      <c r="B160" s="41"/>
      <c r="C160" s="22"/>
      <c r="D160" s="22"/>
      <c r="E160" s="22"/>
      <c r="F160" s="22"/>
      <c r="G160" s="42"/>
      <c r="H160" s="22"/>
      <c r="I160" s="43"/>
    </row>
    <row r="161" spans="1:9" ht="18.75" customHeight="1" x14ac:dyDescent="0.25">
      <c r="A161" s="60" t="s">
        <v>142</v>
      </c>
      <c r="B161" s="37" t="s">
        <v>170</v>
      </c>
      <c r="C161" s="38"/>
      <c r="D161" s="38"/>
      <c r="E161" s="38"/>
      <c r="F161" s="38"/>
      <c r="G161" s="39"/>
      <c r="H161" s="38"/>
      <c r="I161" s="40"/>
    </row>
    <row r="162" spans="1:9" ht="18.75" customHeight="1" x14ac:dyDescent="0.25">
      <c r="A162" s="62"/>
      <c r="B162" s="148" t="s">
        <v>83</v>
      </c>
      <c r="C162" s="149"/>
      <c r="D162" s="29" t="s">
        <v>87</v>
      </c>
      <c r="E162" s="149" t="s">
        <v>84</v>
      </c>
      <c r="F162" s="149"/>
      <c r="G162" s="149" t="s">
        <v>85</v>
      </c>
      <c r="H162" s="149"/>
      <c r="I162" s="50"/>
    </row>
    <row r="163" spans="1:9" ht="18.75" customHeight="1" x14ac:dyDescent="0.25">
      <c r="A163" s="61"/>
      <c r="B163" s="58" t="s">
        <v>86</v>
      </c>
      <c r="C163" s="17"/>
      <c r="D163" s="17"/>
      <c r="E163" s="141"/>
      <c r="F163" s="141"/>
      <c r="G163" s="141"/>
      <c r="H163" s="141"/>
      <c r="I163" s="43"/>
    </row>
    <row r="164" spans="1:9" ht="18.75" customHeight="1" x14ac:dyDescent="0.25">
      <c r="A164" s="61"/>
      <c r="B164" s="138" t="s">
        <v>94</v>
      </c>
      <c r="C164" s="139"/>
      <c r="D164" s="11">
        <v>1.4999999999999999E-2</v>
      </c>
      <c r="E164" s="140">
        <f>E145</f>
        <v>95000</v>
      </c>
      <c r="F164" s="141"/>
      <c r="G164" s="142">
        <f>D164*E164</f>
        <v>1425</v>
      </c>
      <c r="H164" s="142"/>
      <c r="I164" s="43"/>
    </row>
    <row r="165" spans="1:9" ht="18.75" customHeight="1" x14ac:dyDescent="0.25">
      <c r="A165" s="61"/>
      <c r="B165" s="138" t="s">
        <v>95</v>
      </c>
      <c r="C165" s="139"/>
      <c r="D165" s="11">
        <v>0.15</v>
      </c>
      <c r="E165" s="140">
        <f t="shared" ref="E165:E167" si="7">E146</f>
        <v>110000</v>
      </c>
      <c r="F165" s="141"/>
      <c r="G165" s="142">
        <f t="shared" ref="G165:G167" si="8">D165*E165</f>
        <v>16500</v>
      </c>
      <c r="H165" s="142"/>
      <c r="I165" s="43"/>
    </row>
    <row r="166" spans="1:9" ht="18.75" customHeight="1" x14ac:dyDescent="0.25">
      <c r="A166" s="61"/>
      <c r="B166" s="138" t="s">
        <v>96</v>
      </c>
      <c r="C166" s="139"/>
      <c r="D166" s="11">
        <v>1.4999999999999999E-2</v>
      </c>
      <c r="E166" s="140">
        <f t="shared" si="7"/>
        <v>115000</v>
      </c>
      <c r="F166" s="141"/>
      <c r="G166" s="142">
        <f t="shared" si="8"/>
        <v>1725</v>
      </c>
      <c r="H166" s="142"/>
      <c r="I166" s="43"/>
    </row>
    <row r="167" spans="1:9" ht="18.75" customHeight="1" x14ac:dyDescent="0.25">
      <c r="A167" s="61"/>
      <c r="B167" s="138" t="s">
        <v>97</v>
      </c>
      <c r="C167" s="139"/>
      <c r="D167" s="11">
        <v>8.0000000000000004E-4</v>
      </c>
      <c r="E167" s="140">
        <f t="shared" si="7"/>
        <v>140000</v>
      </c>
      <c r="F167" s="141"/>
      <c r="G167" s="142">
        <f t="shared" si="8"/>
        <v>112</v>
      </c>
      <c r="H167" s="142"/>
      <c r="I167" s="43"/>
    </row>
    <row r="168" spans="1:9" ht="18.75" customHeight="1" x14ac:dyDescent="0.25">
      <c r="A168" s="61"/>
      <c r="B168" s="143" t="s">
        <v>88</v>
      </c>
      <c r="C168" s="144"/>
      <c r="D168" s="144"/>
      <c r="E168" s="144"/>
      <c r="F168" s="144"/>
      <c r="G168" s="145">
        <f>SUM(G164:H167)</f>
        <v>19762</v>
      </c>
      <c r="H168" s="145"/>
      <c r="I168" s="43"/>
    </row>
    <row r="169" spans="1:9" ht="18.75" customHeight="1" x14ac:dyDescent="0.25">
      <c r="A169" s="61"/>
      <c r="B169" s="59"/>
      <c r="C169" s="18"/>
      <c r="D169" s="18"/>
      <c r="E169" s="18"/>
      <c r="F169" s="18"/>
      <c r="G169" s="19"/>
      <c r="H169" s="20"/>
      <c r="I169" s="43"/>
    </row>
    <row r="170" spans="1:9" ht="18.75" customHeight="1" x14ac:dyDescent="0.25">
      <c r="A170" s="61"/>
      <c r="B170" s="58" t="s">
        <v>89</v>
      </c>
      <c r="C170" s="17"/>
      <c r="D170" s="17"/>
      <c r="E170" s="141"/>
      <c r="F170" s="141"/>
      <c r="G170" s="142"/>
      <c r="H170" s="142"/>
      <c r="I170" s="43"/>
    </row>
    <row r="171" spans="1:9" ht="18.75" customHeight="1" x14ac:dyDescent="0.25">
      <c r="A171" s="61"/>
      <c r="B171" s="138" t="s">
        <v>103</v>
      </c>
      <c r="C171" s="139"/>
      <c r="D171" s="11">
        <v>1</v>
      </c>
      <c r="E171" s="140">
        <f>G75</f>
        <v>25000</v>
      </c>
      <c r="F171" s="141"/>
      <c r="G171" s="142">
        <f>D171*E171</f>
        <v>25000</v>
      </c>
      <c r="H171" s="142"/>
      <c r="I171" s="43"/>
    </row>
    <row r="172" spans="1:9" ht="18.75" customHeight="1" x14ac:dyDescent="0.25">
      <c r="A172" s="61"/>
      <c r="B172" s="138"/>
      <c r="C172" s="139"/>
      <c r="D172" s="11"/>
      <c r="E172" s="140"/>
      <c r="F172" s="141"/>
      <c r="G172" s="142"/>
      <c r="H172" s="142"/>
      <c r="I172" s="43"/>
    </row>
    <row r="173" spans="1:9" ht="18.75" customHeight="1" x14ac:dyDescent="0.25">
      <c r="A173" s="61"/>
      <c r="B173" s="138"/>
      <c r="C173" s="139"/>
      <c r="D173" s="11"/>
      <c r="E173" s="140"/>
      <c r="F173" s="141"/>
      <c r="G173" s="142"/>
      <c r="H173" s="142"/>
      <c r="I173" s="43"/>
    </row>
    <row r="174" spans="1:9" ht="18.75" customHeight="1" x14ac:dyDescent="0.25">
      <c r="A174" s="61"/>
      <c r="B174" s="138"/>
      <c r="C174" s="139"/>
      <c r="D174" s="11"/>
      <c r="E174" s="140"/>
      <c r="F174" s="141"/>
      <c r="G174" s="142"/>
      <c r="H174" s="142"/>
      <c r="I174" s="43"/>
    </row>
    <row r="175" spans="1:9" ht="18.75" customHeight="1" x14ac:dyDescent="0.25">
      <c r="A175" s="61"/>
      <c r="B175" s="143" t="s">
        <v>194</v>
      </c>
      <c r="C175" s="144"/>
      <c r="D175" s="144"/>
      <c r="E175" s="144"/>
      <c r="F175" s="144"/>
      <c r="G175" s="145">
        <f>SUM(G171:H174)</f>
        <v>25000</v>
      </c>
      <c r="H175" s="145"/>
      <c r="I175" s="43"/>
    </row>
    <row r="176" spans="1:9" ht="18.75" customHeight="1" x14ac:dyDescent="0.25">
      <c r="A176" s="61"/>
      <c r="B176" s="59"/>
      <c r="C176" s="18"/>
      <c r="D176" s="18"/>
      <c r="E176" s="18"/>
      <c r="F176" s="18"/>
      <c r="G176" s="19"/>
      <c r="H176" s="20"/>
      <c r="I176" s="43"/>
    </row>
    <row r="177" spans="1:9" ht="18.75" customHeight="1" x14ac:dyDescent="0.25">
      <c r="A177" s="61"/>
      <c r="B177" s="132" t="s">
        <v>93</v>
      </c>
      <c r="C177" s="133"/>
      <c r="D177" s="133"/>
      <c r="E177" s="133"/>
      <c r="F177" s="133"/>
      <c r="G177" s="134">
        <f>(1+$H$29/100)*(1+$H$30/100)*(G168+G175)</f>
        <v>53412.256500000003</v>
      </c>
      <c r="H177" s="134"/>
      <c r="I177" s="43"/>
    </row>
    <row r="178" spans="1:9" ht="18.75" customHeight="1" x14ac:dyDescent="0.25">
      <c r="A178" s="61"/>
      <c r="B178" s="135" t="s">
        <v>197</v>
      </c>
      <c r="C178" s="136"/>
      <c r="D178" s="136"/>
      <c r="E178" s="136"/>
      <c r="F178" s="136"/>
      <c r="G178" s="137">
        <f>ROUNDUP(2*H84*G177/10000,0)*10000</f>
        <v>110000</v>
      </c>
      <c r="H178" s="137"/>
      <c r="I178" s="43"/>
    </row>
    <row r="179" spans="1:9" ht="18.75" customHeight="1" x14ac:dyDescent="0.25">
      <c r="A179" s="61"/>
      <c r="B179" s="41"/>
      <c r="C179" s="22"/>
      <c r="D179" s="22"/>
      <c r="E179" s="22"/>
      <c r="F179" s="22"/>
      <c r="G179" s="42"/>
      <c r="H179" s="22"/>
      <c r="I179" s="43"/>
    </row>
    <row r="180" spans="1:9" ht="18.75" customHeight="1" x14ac:dyDescent="0.25">
      <c r="A180" s="60" t="s">
        <v>143</v>
      </c>
      <c r="B180" s="37" t="s">
        <v>106</v>
      </c>
      <c r="C180" s="38"/>
      <c r="D180" s="38"/>
      <c r="E180" s="38"/>
      <c r="F180" s="38"/>
      <c r="G180" s="39"/>
      <c r="H180" s="38"/>
      <c r="I180" s="40"/>
    </row>
    <row r="181" spans="1:9" ht="18.75" customHeight="1" x14ac:dyDescent="0.25">
      <c r="A181" s="62"/>
      <c r="B181" s="148" t="s">
        <v>83</v>
      </c>
      <c r="C181" s="149"/>
      <c r="D181" s="29" t="s">
        <v>87</v>
      </c>
      <c r="E181" s="149" t="s">
        <v>84</v>
      </c>
      <c r="F181" s="149"/>
      <c r="G181" s="149" t="s">
        <v>85</v>
      </c>
      <c r="H181" s="149"/>
      <c r="I181" s="50"/>
    </row>
    <row r="182" spans="1:9" ht="18.75" customHeight="1" x14ac:dyDescent="0.25">
      <c r="A182" s="61"/>
      <c r="B182" s="58" t="s">
        <v>86</v>
      </c>
      <c r="C182" s="17"/>
      <c r="D182" s="17"/>
      <c r="E182" s="141"/>
      <c r="F182" s="141"/>
      <c r="G182" s="141"/>
      <c r="H182" s="141"/>
      <c r="I182" s="43"/>
    </row>
    <row r="183" spans="1:9" ht="18.75" customHeight="1" x14ac:dyDescent="0.25">
      <c r="A183" s="61"/>
      <c r="B183" s="138" t="s">
        <v>94</v>
      </c>
      <c r="C183" s="139"/>
      <c r="D183" s="11">
        <v>0.16</v>
      </c>
      <c r="E183" s="140">
        <f>E164</f>
        <v>95000</v>
      </c>
      <c r="F183" s="141"/>
      <c r="G183" s="142">
        <f>D183*E183</f>
        <v>15200</v>
      </c>
      <c r="H183" s="142"/>
      <c r="I183" s="43"/>
    </row>
    <row r="184" spans="1:9" ht="18.75" customHeight="1" x14ac:dyDescent="0.25">
      <c r="A184" s="61"/>
      <c r="B184" s="138" t="s">
        <v>95</v>
      </c>
      <c r="C184" s="139"/>
      <c r="D184" s="11">
        <v>7.4999999999999997E-2</v>
      </c>
      <c r="E184" s="140">
        <f t="shared" ref="E184:E186" si="9">E165</f>
        <v>110000</v>
      </c>
      <c r="F184" s="141"/>
      <c r="G184" s="142">
        <f t="shared" ref="G184:G186" si="10">D184*E184</f>
        <v>8250</v>
      </c>
      <c r="H184" s="142"/>
      <c r="I184" s="43"/>
    </row>
    <row r="185" spans="1:9" ht="18.75" customHeight="1" x14ac:dyDescent="0.25">
      <c r="A185" s="61"/>
      <c r="B185" s="138" t="s">
        <v>96</v>
      </c>
      <c r="C185" s="139"/>
      <c r="D185" s="11">
        <v>1.6E-2</v>
      </c>
      <c r="E185" s="140">
        <f t="shared" si="9"/>
        <v>115000</v>
      </c>
      <c r="F185" s="141"/>
      <c r="G185" s="142">
        <f t="shared" si="10"/>
        <v>1840</v>
      </c>
      <c r="H185" s="142"/>
      <c r="I185" s="43"/>
    </row>
    <row r="186" spans="1:9" ht="18.75" customHeight="1" x14ac:dyDescent="0.25">
      <c r="A186" s="61"/>
      <c r="B186" s="138" t="s">
        <v>97</v>
      </c>
      <c r="C186" s="139"/>
      <c r="D186" s="11">
        <v>3.0000000000000001E-3</v>
      </c>
      <c r="E186" s="140">
        <f t="shared" si="9"/>
        <v>140000</v>
      </c>
      <c r="F186" s="141"/>
      <c r="G186" s="142">
        <f t="shared" si="10"/>
        <v>420</v>
      </c>
      <c r="H186" s="142"/>
      <c r="I186" s="43"/>
    </row>
    <row r="187" spans="1:9" ht="18.75" customHeight="1" x14ac:dyDescent="0.25">
      <c r="A187" s="61"/>
      <c r="B187" s="143" t="s">
        <v>88</v>
      </c>
      <c r="C187" s="144"/>
      <c r="D187" s="144"/>
      <c r="E187" s="144"/>
      <c r="F187" s="144"/>
      <c r="G187" s="145">
        <f>SUM(G183:H186)</f>
        <v>25710</v>
      </c>
      <c r="H187" s="145"/>
      <c r="I187" s="43"/>
    </row>
    <row r="188" spans="1:9" ht="18.75" customHeight="1" x14ac:dyDescent="0.25">
      <c r="A188" s="61"/>
      <c r="B188" s="59"/>
      <c r="C188" s="18"/>
      <c r="D188" s="18"/>
      <c r="E188" s="18"/>
      <c r="F188" s="18"/>
      <c r="G188" s="19"/>
      <c r="H188" s="20"/>
      <c r="I188" s="43"/>
    </row>
    <row r="189" spans="1:9" ht="18.75" customHeight="1" x14ac:dyDescent="0.25">
      <c r="A189" s="61"/>
      <c r="B189" s="58" t="s">
        <v>89</v>
      </c>
      <c r="C189" s="17"/>
      <c r="D189" s="17"/>
      <c r="E189" s="141"/>
      <c r="F189" s="141"/>
      <c r="G189" s="142"/>
      <c r="H189" s="142"/>
      <c r="I189" s="43"/>
    </row>
    <row r="190" spans="1:9" ht="18.75" customHeight="1" x14ac:dyDescent="0.25">
      <c r="A190" s="61"/>
      <c r="B190" s="138" t="s">
        <v>108</v>
      </c>
      <c r="C190" s="139"/>
      <c r="D190" s="11">
        <v>0.15</v>
      </c>
      <c r="E190" s="140">
        <f>G78</f>
        <v>50000</v>
      </c>
      <c r="F190" s="141"/>
      <c r="G190" s="142">
        <f>D190*E190</f>
        <v>7500</v>
      </c>
      <c r="H190" s="142"/>
      <c r="I190" s="43"/>
    </row>
    <row r="191" spans="1:9" ht="18.75" customHeight="1" x14ac:dyDescent="0.25">
      <c r="A191" s="61"/>
      <c r="B191" s="138" t="s">
        <v>109</v>
      </c>
      <c r="C191" s="139"/>
      <c r="D191" s="11">
        <v>0.372</v>
      </c>
      <c r="E191" s="140">
        <f t="shared" ref="E191:E192" si="11">G79</f>
        <v>67000</v>
      </c>
      <c r="F191" s="141"/>
      <c r="G191" s="142">
        <f t="shared" ref="G191:G192" si="12">D191*E191</f>
        <v>24924</v>
      </c>
      <c r="H191" s="142"/>
      <c r="I191" s="43"/>
    </row>
    <row r="192" spans="1:9" ht="18.75" customHeight="1" x14ac:dyDescent="0.25">
      <c r="A192" s="61"/>
      <c r="B192" s="138" t="s">
        <v>114</v>
      </c>
      <c r="C192" s="139"/>
      <c r="D192" s="11">
        <v>2</v>
      </c>
      <c r="E192" s="140">
        <f t="shared" si="11"/>
        <v>5700</v>
      </c>
      <c r="F192" s="141"/>
      <c r="G192" s="142">
        <f t="shared" si="12"/>
        <v>11400</v>
      </c>
      <c r="H192" s="142"/>
      <c r="I192" s="43"/>
    </row>
    <row r="193" spans="1:9" ht="18.75" customHeight="1" x14ac:dyDescent="0.25">
      <c r="A193" s="61"/>
      <c r="B193" s="138"/>
      <c r="C193" s="139"/>
      <c r="D193" s="11"/>
      <c r="E193" s="140"/>
      <c r="F193" s="141"/>
      <c r="G193" s="142"/>
      <c r="H193" s="142"/>
      <c r="I193" s="43"/>
    </row>
    <row r="194" spans="1:9" ht="18.75" customHeight="1" x14ac:dyDescent="0.25">
      <c r="A194" s="61"/>
      <c r="B194" s="143" t="s">
        <v>194</v>
      </c>
      <c r="C194" s="144"/>
      <c r="D194" s="144"/>
      <c r="E194" s="144"/>
      <c r="F194" s="144"/>
      <c r="G194" s="145">
        <f>SUM(G190:H193)</f>
        <v>43824</v>
      </c>
      <c r="H194" s="145"/>
      <c r="I194" s="43"/>
    </row>
    <row r="195" spans="1:9" ht="18.75" customHeight="1" x14ac:dyDescent="0.25">
      <c r="A195" s="61"/>
      <c r="B195" s="59"/>
      <c r="C195" s="18"/>
      <c r="D195" s="18"/>
      <c r="E195" s="18"/>
      <c r="F195" s="18"/>
      <c r="G195" s="19"/>
      <c r="H195" s="20"/>
      <c r="I195" s="43"/>
    </row>
    <row r="196" spans="1:9" ht="18.75" customHeight="1" x14ac:dyDescent="0.25">
      <c r="A196" s="61"/>
      <c r="B196" s="132" t="s">
        <v>93</v>
      </c>
      <c r="C196" s="133"/>
      <c r="D196" s="133"/>
      <c r="E196" s="133"/>
      <c r="F196" s="133"/>
      <c r="G196" s="134">
        <f>(1+$H$29/100)*(1+$H$30/100)*(G187+G194)</f>
        <v>82971.445500000016</v>
      </c>
      <c r="H196" s="134"/>
      <c r="I196" s="43"/>
    </row>
    <row r="197" spans="1:9" ht="18.75" customHeight="1" x14ac:dyDescent="0.25">
      <c r="A197" s="61"/>
      <c r="B197" s="135" t="s">
        <v>196</v>
      </c>
      <c r="C197" s="136"/>
      <c r="D197" s="136"/>
      <c r="E197" s="136"/>
      <c r="F197" s="136"/>
      <c r="G197" s="137">
        <f>ROUNDUP(2*H85*G196/10000,0)*10000</f>
        <v>120000</v>
      </c>
      <c r="H197" s="137"/>
      <c r="I197" s="43"/>
    </row>
    <row r="198" spans="1:9" ht="18.75" customHeight="1" x14ac:dyDescent="0.25">
      <c r="A198" s="61"/>
      <c r="B198" s="41"/>
      <c r="C198" s="22"/>
      <c r="D198" s="22"/>
      <c r="E198" s="22"/>
      <c r="F198" s="22"/>
      <c r="G198" s="42"/>
      <c r="H198" s="22"/>
      <c r="I198" s="43"/>
    </row>
    <row r="199" spans="1:9" ht="18.75" customHeight="1" x14ac:dyDescent="0.25">
      <c r="A199" s="60" t="s">
        <v>144</v>
      </c>
      <c r="B199" s="37" t="s">
        <v>123</v>
      </c>
      <c r="C199" s="38"/>
      <c r="D199" s="38"/>
      <c r="E199" s="38"/>
      <c r="F199" s="38"/>
      <c r="G199" s="39"/>
      <c r="H199" s="38"/>
      <c r="I199" s="40"/>
    </row>
    <row r="200" spans="1:9" ht="18.75" customHeight="1" x14ac:dyDescent="0.25">
      <c r="A200" s="62"/>
      <c r="B200" s="148" t="s">
        <v>83</v>
      </c>
      <c r="C200" s="149"/>
      <c r="D200" s="29" t="s">
        <v>87</v>
      </c>
      <c r="E200" s="149" t="s">
        <v>84</v>
      </c>
      <c r="F200" s="149"/>
      <c r="G200" s="149" t="s">
        <v>85</v>
      </c>
      <c r="H200" s="149"/>
      <c r="I200" s="50"/>
    </row>
    <row r="201" spans="1:9" ht="18.75" customHeight="1" x14ac:dyDescent="0.25">
      <c r="A201" s="61"/>
      <c r="B201" s="58" t="s">
        <v>86</v>
      </c>
      <c r="C201" s="17"/>
      <c r="D201" s="17"/>
      <c r="E201" s="141"/>
      <c r="F201" s="141"/>
      <c r="G201" s="141"/>
      <c r="H201" s="141"/>
      <c r="I201" s="43"/>
    </row>
    <row r="202" spans="1:9" ht="18.75" customHeight="1" x14ac:dyDescent="0.25">
      <c r="A202" s="61"/>
      <c r="B202" s="138" t="s">
        <v>94</v>
      </c>
      <c r="C202" s="139"/>
      <c r="D202" s="11">
        <v>0.16</v>
      </c>
      <c r="E202" s="140">
        <f>E183</f>
        <v>95000</v>
      </c>
      <c r="F202" s="141"/>
      <c r="G202" s="142">
        <f>D202*E202</f>
        <v>15200</v>
      </c>
      <c r="H202" s="142"/>
      <c r="I202" s="43"/>
    </row>
    <row r="203" spans="1:9" ht="18.75" customHeight="1" x14ac:dyDescent="0.25">
      <c r="A203" s="61"/>
      <c r="B203" s="138" t="s">
        <v>95</v>
      </c>
      <c r="C203" s="139"/>
      <c r="D203" s="11">
        <v>7.4999999999999997E-2</v>
      </c>
      <c r="E203" s="140">
        <f t="shared" ref="E203:E205" si="13">E184</f>
        <v>110000</v>
      </c>
      <c r="F203" s="141"/>
      <c r="G203" s="142">
        <f t="shared" ref="G203:G205" si="14">D203*E203</f>
        <v>8250</v>
      </c>
      <c r="H203" s="142"/>
      <c r="I203" s="43"/>
    </row>
    <row r="204" spans="1:9" ht="18.75" customHeight="1" x14ac:dyDescent="0.25">
      <c r="A204" s="61"/>
      <c r="B204" s="138" t="s">
        <v>96</v>
      </c>
      <c r="C204" s="139"/>
      <c r="D204" s="11">
        <v>1.6E-2</v>
      </c>
      <c r="E204" s="140">
        <f t="shared" si="13"/>
        <v>115000</v>
      </c>
      <c r="F204" s="141"/>
      <c r="G204" s="142">
        <f t="shared" si="14"/>
        <v>1840</v>
      </c>
      <c r="H204" s="142"/>
      <c r="I204" s="43"/>
    </row>
    <row r="205" spans="1:9" ht="18.75" customHeight="1" x14ac:dyDescent="0.25">
      <c r="A205" s="61"/>
      <c r="B205" s="138" t="s">
        <v>97</v>
      </c>
      <c r="C205" s="139"/>
      <c r="D205" s="11">
        <v>3.0000000000000001E-3</v>
      </c>
      <c r="E205" s="140">
        <f t="shared" si="13"/>
        <v>140000</v>
      </c>
      <c r="F205" s="141"/>
      <c r="G205" s="142">
        <f t="shared" si="14"/>
        <v>420</v>
      </c>
      <c r="H205" s="142"/>
      <c r="I205" s="43"/>
    </row>
    <row r="206" spans="1:9" ht="18.75" customHeight="1" x14ac:dyDescent="0.25">
      <c r="A206" s="61"/>
      <c r="B206" s="143" t="s">
        <v>88</v>
      </c>
      <c r="C206" s="144"/>
      <c r="D206" s="144"/>
      <c r="E206" s="144"/>
      <c r="F206" s="144"/>
      <c r="G206" s="145">
        <f>SUM(G202:H205)</f>
        <v>25710</v>
      </c>
      <c r="H206" s="145"/>
      <c r="I206" s="43"/>
    </row>
    <row r="207" spans="1:9" ht="18.75" customHeight="1" x14ac:dyDescent="0.25">
      <c r="A207" s="61"/>
      <c r="B207" s="59"/>
      <c r="C207" s="18"/>
      <c r="D207" s="18"/>
      <c r="E207" s="18"/>
      <c r="F207" s="18"/>
      <c r="G207" s="19"/>
      <c r="H207" s="20"/>
      <c r="I207" s="43"/>
    </row>
    <row r="208" spans="1:9" ht="18.75" customHeight="1" x14ac:dyDescent="0.25">
      <c r="A208" s="61"/>
      <c r="B208" s="58" t="s">
        <v>89</v>
      </c>
      <c r="C208" s="17"/>
      <c r="D208" s="17"/>
      <c r="E208" s="141"/>
      <c r="F208" s="141"/>
      <c r="G208" s="142"/>
      <c r="H208" s="142"/>
      <c r="I208" s="43"/>
    </row>
    <row r="209" spans="1:9" ht="18.75" customHeight="1" x14ac:dyDescent="0.25">
      <c r="A209" s="61"/>
      <c r="B209" s="138" t="s">
        <v>108</v>
      </c>
      <c r="C209" s="139"/>
      <c r="D209" s="11">
        <v>0.15</v>
      </c>
      <c r="E209" s="140">
        <f>E190</f>
        <v>50000</v>
      </c>
      <c r="F209" s="141"/>
      <c r="G209" s="142">
        <f>D209*E209</f>
        <v>7500</v>
      </c>
      <c r="H209" s="142"/>
      <c r="I209" s="43"/>
    </row>
    <row r="210" spans="1:9" ht="18.75" customHeight="1" x14ac:dyDescent="0.25">
      <c r="A210" s="61"/>
      <c r="B210" s="138" t="s">
        <v>109</v>
      </c>
      <c r="C210" s="139"/>
      <c r="D210" s="11">
        <v>0.372</v>
      </c>
      <c r="E210" s="140">
        <f t="shared" ref="E210:E211" si="15">E191</f>
        <v>67000</v>
      </c>
      <c r="F210" s="141"/>
      <c r="G210" s="142">
        <f t="shared" ref="G210:G211" si="16">D210*E210</f>
        <v>24924</v>
      </c>
      <c r="H210" s="142"/>
      <c r="I210" s="43"/>
    </row>
    <row r="211" spans="1:9" ht="18.75" customHeight="1" x14ac:dyDescent="0.25">
      <c r="A211" s="61"/>
      <c r="B211" s="138" t="s">
        <v>114</v>
      </c>
      <c r="C211" s="139"/>
      <c r="D211" s="11">
        <v>2</v>
      </c>
      <c r="E211" s="140">
        <f t="shared" si="15"/>
        <v>5700</v>
      </c>
      <c r="F211" s="141"/>
      <c r="G211" s="142">
        <f t="shared" si="16"/>
        <v>11400</v>
      </c>
      <c r="H211" s="142"/>
      <c r="I211" s="43"/>
    </row>
    <row r="212" spans="1:9" ht="18.75" customHeight="1" x14ac:dyDescent="0.25">
      <c r="A212" s="61"/>
      <c r="B212" s="138"/>
      <c r="C212" s="139"/>
      <c r="D212" s="11"/>
      <c r="E212" s="140"/>
      <c r="F212" s="141"/>
      <c r="G212" s="142"/>
      <c r="H212" s="142"/>
      <c r="I212" s="43"/>
    </row>
    <row r="213" spans="1:9" ht="18.75" customHeight="1" x14ac:dyDescent="0.25">
      <c r="A213" s="61"/>
      <c r="B213" s="143" t="s">
        <v>194</v>
      </c>
      <c r="C213" s="144"/>
      <c r="D213" s="144"/>
      <c r="E213" s="144"/>
      <c r="F213" s="144"/>
      <c r="G213" s="145">
        <f>SUM(G209:H212)</f>
        <v>43824</v>
      </c>
      <c r="H213" s="145"/>
      <c r="I213" s="43"/>
    </row>
    <row r="214" spans="1:9" ht="18.75" customHeight="1" x14ac:dyDescent="0.25">
      <c r="A214" s="61"/>
      <c r="B214" s="59"/>
      <c r="C214" s="18"/>
      <c r="D214" s="18"/>
      <c r="E214" s="18"/>
      <c r="F214" s="18"/>
      <c r="G214" s="19"/>
      <c r="H214" s="20"/>
      <c r="I214" s="43"/>
    </row>
    <row r="215" spans="1:9" ht="18.75" customHeight="1" x14ac:dyDescent="0.25">
      <c r="A215" s="61"/>
      <c r="B215" s="132" t="s">
        <v>93</v>
      </c>
      <c r="C215" s="133"/>
      <c r="D215" s="133"/>
      <c r="E215" s="133"/>
      <c r="F215" s="133"/>
      <c r="G215" s="134">
        <f>(1+$H$29/100)*(1+$H$30/100)*(G206+G213)</f>
        <v>82971.445500000016</v>
      </c>
      <c r="H215" s="134"/>
      <c r="I215" s="43"/>
    </row>
    <row r="216" spans="1:9" ht="18.75" customHeight="1" x14ac:dyDescent="0.25">
      <c r="A216" s="61"/>
      <c r="B216" s="135" t="s">
        <v>195</v>
      </c>
      <c r="C216" s="136"/>
      <c r="D216" s="136"/>
      <c r="E216" s="136"/>
      <c r="F216" s="136"/>
      <c r="G216" s="137">
        <f>ROUNDUP(H101*G215/10000,0)*10000</f>
        <v>140000</v>
      </c>
      <c r="H216" s="137"/>
      <c r="I216" s="43"/>
    </row>
    <row r="217" spans="1:9" ht="18.75" customHeight="1" x14ac:dyDescent="0.25">
      <c r="A217" s="61"/>
      <c r="B217" s="41"/>
      <c r="C217" s="22"/>
      <c r="D217" s="22"/>
      <c r="E217" s="22"/>
      <c r="F217" s="22"/>
      <c r="G217" s="42"/>
      <c r="H217" s="22"/>
      <c r="I217" s="43"/>
    </row>
    <row r="218" spans="1:9" ht="18.75" customHeight="1" x14ac:dyDescent="0.25">
      <c r="A218" s="63"/>
      <c r="B218" s="51"/>
      <c r="C218" s="52"/>
      <c r="D218" s="52"/>
      <c r="E218" s="52"/>
      <c r="F218" s="52"/>
      <c r="G218" s="53"/>
      <c r="H218" s="52"/>
      <c r="I218" s="54"/>
    </row>
  </sheetData>
  <sortState xmlns:xlrd2="http://schemas.microsoft.com/office/spreadsheetml/2017/richdata2" ref="B71:I77">
    <sortCondition ref="B71:B77"/>
  </sortState>
  <mergeCells count="268">
    <mergeCell ref="L22:S22"/>
    <mergeCell ref="B1:F1"/>
    <mergeCell ref="C58:D58"/>
    <mergeCell ref="E58:F58"/>
    <mergeCell ref="G58:H58"/>
    <mergeCell ref="H65:I65"/>
    <mergeCell ref="H66:I66"/>
    <mergeCell ref="L1:P1"/>
    <mergeCell ref="R24:S24"/>
    <mergeCell ref="R25:S25"/>
    <mergeCell ref="R29:S29"/>
    <mergeCell ref="R30:S30"/>
    <mergeCell ref="R31:S31"/>
    <mergeCell ref="R32:S32"/>
    <mergeCell ref="R26:S26"/>
    <mergeCell ref="R46:S46"/>
    <mergeCell ref="R47:S47"/>
    <mergeCell ref="R48:S48"/>
    <mergeCell ref="R49:S49"/>
    <mergeCell ref="R50:S50"/>
    <mergeCell ref="R51:S51"/>
    <mergeCell ref="G76:H76"/>
    <mergeCell ref="G77:H77"/>
    <mergeCell ref="G71:H71"/>
    <mergeCell ref="G72:H72"/>
    <mergeCell ref="G73:H73"/>
    <mergeCell ref="G74:H74"/>
    <mergeCell ref="G75:H75"/>
    <mergeCell ref="H67:I67"/>
    <mergeCell ref="H68:I68"/>
    <mergeCell ref="E109:F109"/>
    <mergeCell ref="E110:F110"/>
    <mergeCell ref="G105:H105"/>
    <mergeCell ref="G106:H106"/>
    <mergeCell ref="G107:H107"/>
    <mergeCell ref="G108:H108"/>
    <mergeCell ref="G109:H109"/>
    <mergeCell ref="G110:H110"/>
    <mergeCell ref="B105:C105"/>
    <mergeCell ref="E105:F105"/>
    <mergeCell ref="E106:F106"/>
    <mergeCell ref="B118:F118"/>
    <mergeCell ref="G118:H118"/>
    <mergeCell ref="B107:C107"/>
    <mergeCell ref="B108:C108"/>
    <mergeCell ref="B109:C109"/>
    <mergeCell ref="B110:C110"/>
    <mergeCell ref="B114:C114"/>
    <mergeCell ref="B115:C115"/>
    <mergeCell ref="B116:C116"/>
    <mergeCell ref="B117:C117"/>
    <mergeCell ref="E115:F115"/>
    <mergeCell ref="G115:H115"/>
    <mergeCell ref="E116:F116"/>
    <mergeCell ref="G116:H116"/>
    <mergeCell ref="E117:F117"/>
    <mergeCell ref="G117:H117"/>
    <mergeCell ref="B111:F111"/>
    <mergeCell ref="G111:H111"/>
    <mergeCell ref="E113:F113"/>
    <mergeCell ref="G113:H113"/>
    <mergeCell ref="E114:F114"/>
    <mergeCell ref="G114:H114"/>
    <mergeCell ref="E107:F107"/>
    <mergeCell ref="E108:F108"/>
    <mergeCell ref="B124:C124"/>
    <mergeCell ref="E124:F124"/>
    <mergeCell ref="G124:H124"/>
    <mergeCell ref="E125:F125"/>
    <mergeCell ref="G125:H125"/>
    <mergeCell ref="G120:H120"/>
    <mergeCell ref="G121:H121"/>
    <mergeCell ref="B120:F120"/>
    <mergeCell ref="B121:F121"/>
    <mergeCell ref="B128:C128"/>
    <mergeCell ref="E128:F128"/>
    <mergeCell ref="G128:H128"/>
    <mergeCell ref="B129:C129"/>
    <mergeCell ref="E129:F129"/>
    <mergeCell ref="G129:H129"/>
    <mergeCell ref="B126:C126"/>
    <mergeCell ref="E126:F126"/>
    <mergeCell ref="G126:H126"/>
    <mergeCell ref="B127:C127"/>
    <mergeCell ref="E127:F127"/>
    <mergeCell ref="G127:H127"/>
    <mergeCell ref="B134:C134"/>
    <mergeCell ref="E134:F134"/>
    <mergeCell ref="G134:H134"/>
    <mergeCell ref="B135:C135"/>
    <mergeCell ref="E135:F135"/>
    <mergeCell ref="G135:H135"/>
    <mergeCell ref="B130:F130"/>
    <mergeCell ref="G130:H130"/>
    <mergeCell ref="E132:F132"/>
    <mergeCell ref="G132:H132"/>
    <mergeCell ref="B133:C133"/>
    <mergeCell ref="E133:F133"/>
    <mergeCell ref="G133:H133"/>
    <mergeCell ref="B139:F139"/>
    <mergeCell ref="G139:H139"/>
    <mergeCell ref="B140:F140"/>
    <mergeCell ref="G140:H140"/>
    <mergeCell ref="B143:C143"/>
    <mergeCell ref="E143:F143"/>
    <mergeCell ref="G143:H143"/>
    <mergeCell ref="B136:C136"/>
    <mergeCell ref="E136:F136"/>
    <mergeCell ref="G136:H136"/>
    <mergeCell ref="B137:F137"/>
    <mergeCell ref="G137:H137"/>
    <mergeCell ref="B146:C146"/>
    <mergeCell ref="E146:F146"/>
    <mergeCell ref="G146:H146"/>
    <mergeCell ref="B147:C147"/>
    <mergeCell ref="E147:F147"/>
    <mergeCell ref="G147:H147"/>
    <mergeCell ref="E144:F144"/>
    <mergeCell ref="G144:H144"/>
    <mergeCell ref="B145:C145"/>
    <mergeCell ref="E145:F145"/>
    <mergeCell ref="G145:H145"/>
    <mergeCell ref="E151:F151"/>
    <mergeCell ref="G151:H151"/>
    <mergeCell ref="B152:C152"/>
    <mergeCell ref="E152:F152"/>
    <mergeCell ref="G152:H152"/>
    <mergeCell ref="B148:C148"/>
    <mergeCell ref="E148:F148"/>
    <mergeCell ref="G148:H148"/>
    <mergeCell ref="B149:F149"/>
    <mergeCell ref="G149:H149"/>
    <mergeCell ref="B155:C155"/>
    <mergeCell ref="E155:F155"/>
    <mergeCell ref="G155:H155"/>
    <mergeCell ref="B156:F156"/>
    <mergeCell ref="G156:H156"/>
    <mergeCell ref="B153:C153"/>
    <mergeCell ref="E153:F153"/>
    <mergeCell ref="G153:H153"/>
    <mergeCell ref="B154:C154"/>
    <mergeCell ref="E154:F154"/>
    <mergeCell ref="G154:H154"/>
    <mergeCell ref="E163:F163"/>
    <mergeCell ref="G163:H163"/>
    <mergeCell ref="B164:C164"/>
    <mergeCell ref="E164:F164"/>
    <mergeCell ref="G164:H164"/>
    <mergeCell ref="B158:F158"/>
    <mergeCell ref="G158:H158"/>
    <mergeCell ref="B159:F159"/>
    <mergeCell ref="G159:H159"/>
    <mergeCell ref="B162:C162"/>
    <mergeCell ref="E162:F162"/>
    <mergeCell ref="G162:H162"/>
    <mergeCell ref="B167:C167"/>
    <mergeCell ref="E167:F167"/>
    <mergeCell ref="G167:H167"/>
    <mergeCell ref="B168:F168"/>
    <mergeCell ref="G168:H168"/>
    <mergeCell ref="B165:C165"/>
    <mergeCell ref="E165:F165"/>
    <mergeCell ref="G165:H165"/>
    <mergeCell ref="B166:C166"/>
    <mergeCell ref="E166:F166"/>
    <mergeCell ref="G166:H166"/>
    <mergeCell ref="B172:C172"/>
    <mergeCell ref="E172:F172"/>
    <mergeCell ref="G172:H172"/>
    <mergeCell ref="B173:C173"/>
    <mergeCell ref="E173:F173"/>
    <mergeCell ref="G173:H173"/>
    <mergeCell ref="E170:F170"/>
    <mergeCell ref="G170:H170"/>
    <mergeCell ref="B171:C171"/>
    <mergeCell ref="E171:F171"/>
    <mergeCell ref="G171:H171"/>
    <mergeCell ref="B177:F177"/>
    <mergeCell ref="G177:H177"/>
    <mergeCell ref="B178:F178"/>
    <mergeCell ref="G178:H178"/>
    <mergeCell ref="B181:C181"/>
    <mergeCell ref="E181:F181"/>
    <mergeCell ref="G181:H181"/>
    <mergeCell ref="B174:C174"/>
    <mergeCell ref="E174:F174"/>
    <mergeCell ref="G174:H174"/>
    <mergeCell ref="B175:F175"/>
    <mergeCell ref="G175:H175"/>
    <mergeCell ref="G78:H78"/>
    <mergeCell ref="G79:H79"/>
    <mergeCell ref="G80:H80"/>
    <mergeCell ref="B193:C193"/>
    <mergeCell ref="E193:F193"/>
    <mergeCell ref="G193:H193"/>
    <mergeCell ref="B194:F194"/>
    <mergeCell ref="G194:H194"/>
    <mergeCell ref="B191:C191"/>
    <mergeCell ref="E191:F191"/>
    <mergeCell ref="G191:H191"/>
    <mergeCell ref="B192:C192"/>
    <mergeCell ref="E192:F192"/>
    <mergeCell ref="G192:H192"/>
    <mergeCell ref="E189:F189"/>
    <mergeCell ref="G189:H189"/>
    <mergeCell ref="B190:C190"/>
    <mergeCell ref="E190:F190"/>
    <mergeCell ref="G190:H190"/>
    <mergeCell ref="B186:C186"/>
    <mergeCell ref="E186:F186"/>
    <mergeCell ref="G186:H186"/>
    <mergeCell ref="B187:F187"/>
    <mergeCell ref="G187:H187"/>
    <mergeCell ref="E201:F201"/>
    <mergeCell ref="G201:H201"/>
    <mergeCell ref="B202:C202"/>
    <mergeCell ref="E202:F202"/>
    <mergeCell ref="G202:H202"/>
    <mergeCell ref="B94:E94"/>
    <mergeCell ref="B200:C200"/>
    <mergeCell ref="E200:F200"/>
    <mergeCell ref="G200:H200"/>
    <mergeCell ref="B196:F196"/>
    <mergeCell ref="G196:H196"/>
    <mergeCell ref="B197:F197"/>
    <mergeCell ref="G197:H197"/>
    <mergeCell ref="B184:C184"/>
    <mergeCell ref="E184:F184"/>
    <mergeCell ref="G184:H184"/>
    <mergeCell ref="B185:C185"/>
    <mergeCell ref="E185:F185"/>
    <mergeCell ref="G185:H185"/>
    <mergeCell ref="E182:F182"/>
    <mergeCell ref="G182:H182"/>
    <mergeCell ref="B183:C183"/>
    <mergeCell ref="E183:F183"/>
    <mergeCell ref="G183:H183"/>
    <mergeCell ref="B205:C205"/>
    <mergeCell ref="E205:F205"/>
    <mergeCell ref="G205:H205"/>
    <mergeCell ref="B206:F206"/>
    <mergeCell ref="G206:H206"/>
    <mergeCell ref="B203:C203"/>
    <mergeCell ref="E203:F203"/>
    <mergeCell ref="G203:H203"/>
    <mergeCell ref="B204:C204"/>
    <mergeCell ref="E204:F204"/>
    <mergeCell ref="G204:H204"/>
    <mergeCell ref="B210:C210"/>
    <mergeCell ref="E210:F210"/>
    <mergeCell ref="G210:H210"/>
    <mergeCell ref="B211:C211"/>
    <mergeCell ref="E211:F211"/>
    <mergeCell ref="G211:H211"/>
    <mergeCell ref="E208:F208"/>
    <mergeCell ref="G208:H208"/>
    <mergeCell ref="B209:C209"/>
    <mergeCell ref="E209:F209"/>
    <mergeCell ref="G209:H209"/>
    <mergeCell ref="B215:F215"/>
    <mergeCell ref="G215:H215"/>
    <mergeCell ref="B216:F216"/>
    <mergeCell ref="G216:H216"/>
    <mergeCell ref="B212:C212"/>
    <mergeCell ref="E212:F212"/>
    <mergeCell ref="G212:H212"/>
    <mergeCell ref="B213:F213"/>
    <mergeCell ref="G213:H213"/>
  </mergeCells>
  <phoneticPr fontId="10" type="noConversion"/>
  <dataValidations count="1">
    <dataValidation type="list" allowBlank="1" showInputMessage="1" showErrorMessage="1" sqref="H26:H27" xr:uid="{AFFBC2F4-D3C4-41F6-8644-F22286D582E5}">
      <formula1>"0,1,2,3"</formula1>
    </dataValidation>
  </dataValidations>
  <pageMargins left="0.7" right="0.7" top="0.75" bottom="0.75" header="0.3" footer="0.3"/>
  <pageSetup orientation="portrait" r:id="rId1"/>
  <ignoredErrors>
    <ignoredError sqref="G133:H139 H140 G152:H157 H159 G171:H177 H178 G190 H15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2464-AF5A-471E-BB8C-48A24F4114FA}">
  <sheetPr>
    <tabColor theme="5" tint="-0.249977111117893"/>
  </sheetPr>
  <dimension ref="A1:M62"/>
  <sheetViews>
    <sheetView showGridLines="0" workbookViewId="0">
      <selection sqref="A1:F1"/>
    </sheetView>
  </sheetViews>
  <sheetFormatPr defaultRowHeight="15" x14ac:dyDescent="0.25"/>
  <sheetData>
    <row r="1" spans="1:12" ht="15.75" x14ac:dyDescent="0.25">
      <c r="A1" s="164" t="s">
        <v>149</v>
      </c>
      <c r="B1" s="164"/>
      <c r="C1" s="164"/>
      <c r="D1" s="164"/>
      <c r="E1" s="164"/>
      <c r="F1" s="164"/>
      <c r="G1" s="165" t="s">
        <v>150</v>
      </c>
      <c r="H1" s="165"/>
      <c r="I1" s="165"/>
      <c r="J1" s="165"/>
      <c r="K1" s="165"/>
      <c r="L1" s="165"/>
    </row>
    <row r="2" spans="1:12" ht="15.75" x14ac:dyDescent="0.25">
      <c r="A2" s="64" t="s">
        <v>147</v>
      </c>
      <c r="B2" s="65" t="s">
        <v>146</v>
      </c>
      <c r="C2" s="65" t="s">
        <v>145</v>
      </c>
      <c r="D2" s="64" t="s">
        <v>148</v>
      </c>
      <c r="E2" s="65" t="s">
        <v>146</v>
      </c>
      <c r="F2" s="65" t="s">
        <v>145</v>
      </c>
      <c r="G2" s="64" t="s">
        <v>147</v>
      </c>
      <c r="H2" s="65" t="s">
        <v>146</v>
      </c>
      <c r="I2" s="65" t="s">
        <v>145</v>
      </c>
      <c r="J2" s="64" t="s">
        <v>148</v>
      </c>
      <c r="K2" s="65" t="s">
        <v>146</v>
      </c>
      <c r="L2" s="65" t="s">
        <v>145</v>
      </c>
    </row>
    <row r="3" spans="1:12" ht="15.75" x14ac:dyDescent="0.25">
      <c r="A3" s="163">
        <v>1</v>
      </c>
      <c r="B3" s="35">
        <f>-'Input &amp; Process'!H20/2</f>
        <v>-300</v>
      </c>
      <c r="C3" s="35">
        <f>-'Input &amp; Process'!H19/2</f>
        <v>-600</v>
      </c>
      <c r="D3" s="163">
        <v>1</v>
      </c>
      <c r="E3" s="35">
        <f>B3+'Input &amp; Process'!E24</f>
        <v>-240</v>
      </c>
      <c r="F3" s="35">
        <f>C3+'Input &amp; Process'!H24</f>
        <v>-500</v>
      </c>
      <c r="G3" s="163">
        <v>1</v>
      </c>
      <c r="H3" s="35">
        <f t="shared" ref="H3:I10" si="0">B3/$C$23*100</f>
        <v>-44.776119402985074</v>
      </c>
      <c r="I3" s="35">
        <f t="shared" si="0"/>
        <v>-89.552238805970148</v>
      </c>
      <c r="J3" s="163">
        <v>1</v>
      </c>
      <c r="K3" s="35">
        <f t="shared" ref="K3:L10" si="1">E3/$C$23*100</f>
        <v>-35.820895522388057</v>
      </c>
      <c r="L3" s="35">
        <f t="shared" si="1"/>
        <v>-74.626865671641795</v>
      </c>
    </row>
    <row r="4" spans="1:12" ht="15.75" x14ac:dyDescent="0.25">
      <c r="A4" s="163"/>
      <c r="B4" s="35">
        <f>B3</f>
        <v>-300</v>
      </c>
      <c r="C4" s="35">
        <f>-C3</f>
        <v>600</v>
      </c>
      <c r="D4" s="163"/>
      <c r="E4" s="35">
        <f>E3</f>
        <v>-240</v>
      </c>
      <c r="F4" s="35">
        <f>C4-'Input &amp; Process'!D24</f>
        <v>500</v>
      </c>
      <c r="G4" s="163"/>
      <c r="H4" s="35">
        <f t="shared" si="0"/>
        <v>-44.776119402985074</v>
      </c>
      <c r="I4" s="35">
        <f t="shared" si="0"/>
        <v>89.552238805970148</v>
      </c>
      <c r="J4" s="163"/>
      <c r="K4" s="35">
        <f t="shared" si="1"/>
        <v>-35.820895522388057</v>
      </c>
      <c r="L4" s="35">
        <f t="shared" si="1"/>
        <v>74.626865671641795</v>
      </c>
    </row>
    <row r="5" spans="1:12" ht="15.75" x14ac:dyDescent="0.25">
      <c r="A5" s="163">
        <v>2</v>
      </c>
      <c r="B5" s="35">
        <f>B4</f>
        <v>-300</v>
      </c>
      <c r="C5" s="35">
        <f>C4</f>
        <v>600</v>
      </c>
      <c r="D5" s="163">
        <v>2</v>
      </c>
      <c r="E5" s="35">
        <f>E4</f>
        <v>-240</v>
      </c>
      <c r="F5" s="35">
        <f>F4</f>
        <v>500</v>
      </c>
      <c r="G5" s="163">
        <v>2</v>
      </c>
      <c r="H5" s="35">
        <f t="shared" si="0"/>
        <v>-44.776119402985074</v>
      </c>
      <c r="I5" s="35">
        <f t="shared" si="0"/>
        <v>89.552238805970148</v>
      </c>
      <c r="J5" s="163">
        <v>2</v>
      </c>
      <c r="K5" s="35">
        <f t="shared" si="1"/>
        <v>-35.820895522388057</v>
      </c>
      <c r="L5" s="35">
        <f t="shared" si="1"/>
        <v>74.626865671641795</v>
      </c>
    </row>
    <row r="6" spans="1:12" ht="15.75" x14ac:dyDescent="0.25">
      <c r="A6" s="163"/>
      <c r="B6" s="35">
        <f>-B5</f>
        <v>300</v>
      </c>
      <c r="C6" s="35">
        <f>C5</f>
        <v>600</v>
      </c>
      <c r="D6" s="163"/>
      <c r="E6" s="35">
        <f>-E5</f>
        <v>240</v>
      </c>
      <c r="F6" s="35">
        <f>F5</f>
        <v>500</v>
      </c>
      <c r="G6" s="163"/>
      <c r="H6" s="35">
        <f t="shared" si="0"/>
        <v>44.776119402985074</v>
      </c>
      <c r="I6" s="35">
        <f t="shared" si="0"/>
        <v>89.552238805970148</v>
      </c>
      <c r="J6" s="163"/>
      <c r="K6" s="35">
        <f t="shared" si="1"/>
        <v>35.820895522388057</v>
      </c>
      <c r="L6" s="35">
        <f t="shared" si="1"/>
        <v>74.626865671641795</v>
      </c>
    </row>
    <row r="7" spans="1:12" ht="15.75" x14ac:dyDescent="0.25">
      <c r="A7" s="163">
        <v>3</v>
      </c>
      <c r="B7" s="35">
        <f>B6</f>
        <v>300</v>
      </c>
      <c r="C7" s="35">
        <f>C6</f>
        <v>600</v>
      </c>
      <c r="D7" s="163">
        <v>3</v>
      </c>
      <c r="E7" s="35">
        <f>E6</f>
        <v>240</v>
      </c>
      <c r="F7" s="35">
        <f>F6</f>
        <v>500</v>
      </c>
      <c r="G7" s="163">
        <v>3</v>
      </c>
      <c r="H7" s="35">
        <f t="shared" si="0"/>
        <v>44.776119402985074</v>
      </c>
      <c r="I7" s="35">
        <f t="shared" si="0"/>
        <v>89.552238805970148</v>
      </c>
      <c r="J7" s="163">
        <v>3</v>
      </c>
      <c r="K7" s="35">
        <f t="shared" si="1"/>
        <v>35.820895522388057</v>
      </c>
      <c r="L7" s="35">
        <f t="shared" si="1"/>
        <v>74.626865671641795</v>
      </c>
    </row>
    <row r="8" spans="1:12" ht="15.75" x14ac:dyDescent="0.25">
      <c r="A8" s="163"/>
      <c r="B8" s="35">
        <f>B7</f>
        <v>300</v>
      </c>
      <c r="C8" s="35">
        <f>-C7</f>
        <v>-600</v>
      </c>
      <c r="D8" s="163"/>
      <c r="E8" s="35">
        <f>E7</f>
        <v>240</v>
      </c>
      <c r="F8" s="35">
        <f>F3</f>
        <v>-500</v>
      </c>
      <c r="G8" s="163"/>
      <c r="H8" s="35">
        <f t="shared" si="0"/>
        <v>44.776119402985074</v>
      </c>
      <c r="I8" s="35">
        <f t="shared" si="0"/>
        <v>-89.552238805970148</v>
      </c>
      <c r="J8" s="163"/>
      <c r="K8" s="35">
        <f t="shared" si="1"/>
        <v>35.820895522388057</v>
      </c>
      <c r="L8" s="35">
        <f t="shared" si="1"/>
        <v>-74.626865671641795</v>
      </c>
    </row>
    <row r="9" spans="1:12" ht="15.75" x14ac:dyDescent="0.25">
      <c r="A9" s="163">
        <v>4</v>
      </c>
      <c r="B9" s="35">
        <f>B8</f>
        <v>300</v>
      </c>
      <c r="C9" s="35">
        <f>C8</f>
        <v>-600</v>
      </c>
      <c r="D9" s="163">
        <v>4</v>
      </c>
      <c r="E9" s="35">
        <f>-E3</f>
        <v>240</v>
      </c>
      <c r="F9" s="35">
        <f>F8</f>
        <v>-500</v>
      </c>
      <c r="G9" s="163">
        <v>4</v>
      </c>
      <c r="H9" s="35">
        <f t="shared" si="0"/>
        <v>44.776119402985074</v>
      </c>
      <c r="I9" s="35">
        <f t="shared" si="0"/>
        <v>-89.552238805970148</v>
      </c>
      <c r="J9" s="163">
        <v>4</v>
      </c>
      <c r="K9" s="35">
        <f t="shared" si="1"/>
        <v>35.820895522388057</v>
      </c>
      <c r="L9" s="35">
        <f t="shared" si="1"/>
        <v>-74.626865671641795</v>
      </c>
    </row>
    <row r="10" spans="1:12" ht="15.75" x14ac:dyDescent="0.25">
      <c r="A10" s="163"/>
      <c r="B10" s="35">
        <f>B3</f>
        <v>-300</v>
      </c>
      <c r="C10" s="35">
        <f>C3</f>
        <v>-600</v>
      </c>
      <c r="D10" s="163"/>
      <c r="E10" s="35">
        <f>-E9</f>
        <v>-240</v>
      </c>
      <c r="F10" s="35">
        <f>F9</f>
        <v>-500</v>
      </c>
      <c r="G10" s="163"/>
      <c r="H10" s="35">
        <f t="shared" si="0"/>
        <v>-44.776119402985074</v>
      </c>
      <c r="I10" s="35">
        <f t="shared" si="0"/>
        <v>-89.552238805970148</v>
      </c>
      <c r="J10" s="163"/>
      <c r="K10" s="35">
        <f t="shared" si="1"/>
        <v>-35.820895522388057</v>
      </c>
      <c r="L10" s="35">
        <f t="shared" si="1"/>
        <v>-74.626865671641795</v>
      </c>
    </row>
    <row r="11" spans="1:12" ht="15.75" x14ac:dyDescent="0.25">
      <c r="A11" s="30"/>
      <c r="B11" s="31"/>
      <c r="C11" s="31"/>
      <c r="D11" s="31"/>
      <c r="E11" s="31"/>
      <c r="F11" s="32"/>
      <c r="G11" s="31"/>
      <c r="H11" s="33"/>
      <c r="I11" s="1"/>
      <c r="J11" s="1"/>
      <c r="K11" s="1"/>
      <c r="L11" s="1"/>
    </row>
    <row r="12" spans="1:12" ht="15.75" x14ac:dyDescent="0.25">
      <c r="A12" s="164" t="s">
        <v>149</v>
      </c>
      <c r="B12" s="164"/>
      <c r="C12" s="164"/>
      <c r="D12" s="164"/>
      <c r="E12" s="164"/>
      <c r="F12" s="164"/>
      <c r="G12" s="165" t="s">
        <v>150</v>
      </c>
      <c r="H12" s="165"/>
      <c r="I12" s="165"/>
      <c r="J12" s="165"/>
      <c r="K12" s="165"/>
      <c r="L12" s="165"/>
    </row>
    <row r="13" spans="1:12" ht="15.75" x14ac:dyDescent="0.25">
      <c r="A13" s="64" t="s">
        <v>147</v>
      </c>
      <c r="B13" s="65" t="s">
        <v>146</v>
      </c>
      <c r="C13" s="65" t="s">
        <v>145</v>
      </c>
      <c r="D13" s="64" t="s">
        <v>148</v>
      </c>
      <c r="E13" s="65" t="s">
        <v>146</v>
      </c>
      <c r="F13" s="65" t="s">
        <v>145</v>
      </c>
      <c r="G13" s="64" t="s">
        <v>147</v>
      </c>
      <c r="H13" s="65" t="s">
        <v>146</v>
      </c>
      <c r="I13" s="65" t="s">
        <v>145</v>
      </c>
      <c r="J13" s="64" t="s">
        <v>148</v>
      </c>
      <c r="K13" s="65" t="s">
        <v>146</v>
      </c>
      <c r="L13" s="65" t="s">
        <v>145</v>
      </c>
    </row>
    <row r="14" spans="1:12" ht="15.75" x14ac:dyDescent="0.25">
      <c r="A14" s="163">
        <v>1</v>
      </c>
      <c r="B14" s="35">
        <f>E14-'Input &amp; Process'!F61</f>
        <v>-370</v>
      </c>
      <c r="C14" s="35">
        <f>F14-'Input &amp; Process'!H60</f>
        <v>-670</v>
      </c>
      <c r="D14" s="163">
        <v>1</v>
      </c>
      <c r="E14" s="35">
        <f>B3-E23</f>
        <v>-310</v>
      </c>
      <c r="F14" s="35">
        <f>C3-F23</f>
        <v>-610</v>
      </c>
      <c r="G14" s="163">
        <v>1</v>
      </c>
      <c r="H14" s="35">
        <f t="shared" ref="H14:I21" si="2">B14/$C$23*100</f>
        <v>-55.223880597014926</v>
      </c>
      <c r="I14" s="35">
        <f t="shared" si="2"/>
        <v>-100</v>
      </c>
      <c r="J14" s="163">
        <v>1</v>
      </c>
      <c r="K14" s="35">
        <f t="shared" ref="K14:L21" si="3">E14/$C$23*100</f>
        <v>-46.268656716417908</v>
      </c>
      <c r="L14" s="35">
        <f t="shared" si="3"/>
        <v>-91.044776119402982</v>
      </c>
    </row>
    <row r="15" spans="1:12" ht="15.75" x14ac:dyDescent="0.25">
      <c r="A15" s="163"/>
      <c r="B15" s="35">
        <f>B14</f>
        <v>-370</v>
      </c>
      <c r="C15" s="35">
        <f>F15+'Input &amp; Process'!D61</f>
        <v>670</v>
      </c>
      <c r="D15" s="163"/>
      <c r="E15" s="35">
        <f>E14</f>
        <v>-310</v>
      </c>
      <c r="F15" s="35">
        <f>C4+F23</f>
        <v>610</v>
      </c>
      <c r="G15" s="163"/>
      <c r="H15" s="35">
        <f t="shared" si="2"/>
        <v>-55.223880597014926</v>
      </c>
      <c r="I15" s="35">
        <f t="shared" si="2"/>
        <v>100</v>
      </c>
      <c r="J15" s="163"/>
      <c r="K15" s="35">
        <f t="shared" si="3"/>
        <v>-46.268656716417908</v>
      </c>
      <c r="L15" s="35">
        <f t="shared" si="3"/>
        <v>91.044776119402982</v>
      </c>
    </row>
    <row r="16" spans="1:12" ht="15.75" x14ac:dyDescent="0.25">
      <c r="A16" s="163">
        <v>2</v>
      </c>
      <c r="B16" s="35">
        <f>B15</f>
        <v>-370</v>
      </c>
      <c r="C16" s="35">
        <f>C15</f>
        <v>670</v>
      </c>
      <c r="D16" s="163">
        <v>2</v>
      </c>
      <c r="E16" s="35">
        <f>E15</f>
        <v>-310</v>
      </c>
      <c r="F16" s="35">
        <f>C5+F23</f>
        <v>610</v>
      </c>
      <c r="G16" s="163">
        <v>2</v>
      </c>
      <c r="H16" s="35">
        <f t="shared" si="2"/>
        <v>-55.223880597014926</v>
      </c>
      <c r="I16" s="35">
        <f t="shared" si="2"/>
        <v>100</v>
      </c>
      <c r="J16" s="163">
        <v>2</v>
      </c>
      <c r="K16" s="35">
        <f t="shared" si="3"/>
        <v>-46.268656716417908</v>
      </c>
      <c r="L16" s="35">
        <f t="shared" si="3"/>
        <v>91.044776119402982</v>
      </c>
    </row>
    <row r="17" spans="1:13" ht="15.75" x14ac:dyDescent="0.25">
      <c r="A17" s="163"/>
      <c r="B17" s="35">
        <f>-B16</f>
        <v>370</v>
      </c>
      <c r="C17" s="35">
        <f>C16</f>
        <v>670</v>
      </c>
      <c r="D17" s="163"/>
      <c r="E17" s="35">
        <f>-E16</f>
        <v>310</v>
      </c>
      <c r="F17" s="35">
        <f>C6+F23</f>
        <v>610</v>
      </c>
      <c r="G17" s="163"/>
      <c r="H17" s="35">
        <f t="shared" si="2"/>
        <v>55.223880597014926</v>
      </c>
      <c r="I17" s="35">
        <f t="shared" si="2"/>
        <v>100</v>
      </c>
      <c r="J17" s="163"/>
      <c r="K17" s="35">
        <f t="shared" si="3"/>
        <v>46.268656716417908</v>
      </c>
      <c r="L17" s="35">
        <f t="shared" si="3"/>
        <v>91.044776119402982</v>
      </c>
    </row>
    <row r="18" spans="1:13" ht="15.75" x14ac:dyDescent="0.25">
      <c r="A18" s="163">
        <v>3</v>
      </c>
      <c r="B18" s="35">
        <f>B17</f>
        <v>370</v>
      </c>
      <c r="C18" s="35">
        <f>C17</f>
        <v>670</v>
      </c>
      <c r="D18" s="163">
        <v>3</v>
      </c>
      <c r="E18" s="35">
        <f>E17</f>
        <v>310</v>
      </c>
      <c r="F18" s="35">
        <f>C7+F23</f>
        <v>610</v>
      </c>
      <c r="G18" s="163">
        <v>3</v>
      </c>
      <c r="H18" s="35">
        <f t="shared" si="2"/>
        <v>55.223880597014926</v>
      </c>
      <c r="I18" s="35">
        <f t="shared" si="2"/>
        <v>100</v>
      </c>
      <c r="J18" s="163">
        <v>3</v>
      </c>
      <c r="K18" s="35">
        <f t="shared" si="3"/>
        <v>46.268656716417908</v>
      </c>
      <c r="L18" s="35">
        <f t="shared" si="3"/>
        <v>91.044776119402982</v>
      </c>
    </row>
    <row r="19" spans="1:13" ht="15.75" x14ac:dyDescent="0.25">
      <c r="A19" s="163"/>
      <c r="B19" s="35">
        <f>B18</f>
        <v>370</v>
      </c>
      <c r="C19" s="35">
        <f>C14</f>
        <v>-670</v>
      </c>
      <c r="D19" s="163"/>
      <c r="E19" s="35">
        <f>E18</f>
        <v>310</v>
      </c>
      <c r="F19" s="35">
        <f>C8-F23</f>
        <v>-610</v>
      </c>
      <c r="G19" s="163"/>
      <c r="H19" s="35">
        <f t="shared" si="2"/>
        <v>55.223880597014926</v>
      </c>
      <c r="I19" s="35">
        <f t="shared" si="2"/>
        <v>-100</v>
      </c>
      <c r="J19" s="163"/>
      <c r="K19" s="35">
        <f t="shared" si="3"/>
        <v>46.268656716417908</v>
      </c>
      <c r="L19" s="35">
        <f t="shared" si="3"/>
        <v>-91.044776119402982</v>
      </c>
    </row>
    <row r="20" spans="1:13" ht="15.75" x14ac:dyDescent="0.25">
      <c r="A20" s="163">
        <v>4</v>
      </c>
      <c r="B20" s="35">
        <f>B19</f>
        <v>370</v>
      </c>
      <c r="C20" s="35">
        <f>C19</f>
        <v>-670</v>
      </c>
      <c r="D20" s="163">
        <v>4</v>
      </c>
      <c r="E20" s="35">
        <f>-E14</f>
        <v>310</v>
      </c>
      <c r="F20" s="35">
        <f>C9-F23</f>
        <v>-610</v>
      </c>
      <c r="G20" s="163">
        <v>4</v>
      </c>
      <c r="H20" s="35">
        <f t="shared" si="2"/>
        <v>55.223880597014926</v>
      </c>
      <c r="I20" s="35">
        <f t="shared" si="2"/>
        <v>-100</v>
      </c>
      <c r="J20" s="163">
        <v>4</v>
      </c>
      <c r="K20" s="35">
        <f t="shared" si="3"/>
        <v>46.268656716417908</v>
      </c>
      <c r="L20" s="35">
        <f t="shared" si="3"/>
        <v>-91.044776119402982</v>
      </c>
    </row>
    <row r="21" spans="1:13" ht="15.75" x14ac:dyDescent="0.25">
      <c r="A21" s="163"/>
      <c r="B21" s="35">
        <f>B14</f>
        <v>-370</v>
      </c>
      <c r="C21" s="35">
        <f>C14</f>
        <v>-670</v>
      </c>
      <c r="D21" s="163"/>
      <c r="E21" s="35">
        <f>-E20</f>
        <v>-310</v>
      </c>
      <c r="F21" s="35">
        <f>C10-F23</f>
        <v>-610</v>
      </c>
      <c r="G21" s="163"/>
      <c r="H21" s="35">
        <f t="shared" si="2"/>
        <v>-55.223880597014926</v>
      </c>
      <c r="I21" s="35">
        <f t="shared" si="2"/>
        <v>-100</v>
      </c>
      <c r="J21" s="163"/>
      <c r="K21" s="35">
        <f t="shared" si="3"/>
        <v>-46.268656716417908</v>
      </c>
      <c r="L21" s="35">
        <f t="shared" si="3"/>
        <v>-91.044776119402982</v>
      </c>
    </row>
    <row r="22" spans="1:13" ht="15.75" x14ac:dyDescent="0.25">
      <c r="A22" s="30"/>
      <c r="B22" s="31"/>
      <c r="C22" s="31"/>
      <c r="D22" s="31"/>
      <c r="E22" s="31"/>
      <c r="F22" s="32"/>
      <c r="G22" s="31"/>
      <c r="H22" s="33"/>
      <c r="I22" s="1"/>
      <c r="J22" s="1"/>
      <c r="K22" s="1"/>
      <c r="L22" s="1"/>
    </row>
    <row r="23" spans="1:13" ht="15.75" x14ac:dyDescent="0.25">
      <c r="A23" s="163" t="s">
        <v>158</v>
      </c>
      <c r="B23" s="163"/>
      <c r="C23" s="35">
        <f>MAX(B3:C10,B14:C21,ABS(MIN(B3:C10,B14:C21)))</f>
        <v>670</v>
      </c>
      <c r="D23" s="31"/>
      <c r="E23" s="35">
        <v>10</v>
      </c>
      <c r="F23" s="35">
        <v>10</v>
      </c>
      <c r="G23" s="31"/>
      <c r="H23" s="33"/>
      <c r="I23" s="1"/>
      <c r="J23" s="1"/>
      <c r="K23" s="1"/>
      <c r="L23" s="1"/>
    </row>
    <row r="25" spans="1:13" x14ac:dyDescent="0.25">
      <c r="A25" s="36" t="s">
        <v>151</v>
      </c>
      <c r="B25" s="1"/>
      <c r="C25" s="1"/>
      <c r="D25" s="1"/>
      <c r="E25" s="1"/>
      <c r="F25" s="1"/>
      <c r="G25" s="1"/>
      <c r="H25" s="36" t="s">
        <v>155</v>
      </c>
      <c r="I25" s="1"/>
      <c r="J25" s="1"/>
      <c r="K25" s="1"/>
      <c r="L25" s="1"/>
      <c r="M25" s="1"/>
    </row>
    <row r="26" spans="1:13" x14ac:dyDescent="0.25">
      <c r="A26" s="166" t="s">
        <v>152</v>
      </c>
      <c r="B26" s="166"/>
      <c r="C26" s="166"/>
      <c r="D26" s="166"/>
      <c r="E26" s="24" t="s">
        <v>146</v>
      </c>
      <c r="F26" s="24">
        <f>IF('Input &amp; Process'!H26&lt;1,-5000,IF('Input &amp; Process'!H26&lt;2,0,IF('Input &amp; Process'!H26&lt;3,(Table!E3+('Input &amp; Process'!H20-2*'Input &amp; Process'!E24)/3),(Table!E3+('Input &amp; Process'!H20-2*'Input &amp; Process'!E24)/4))))</f>
        <v>0</v>
      </c>
      <c r="G26" s="1"/>
      <c r="H26" s="166" t="s">
        <v>152</v>
      </c>
      <c r="I26" s="166"/>
      <c r="J26" s="166"/>
      <c r="K26" s="166"/>
      <c r="L26" s="24" t="s">
        <v>145</v>
      </c>
      <c r="M26" s="24">
        <f>IF('Input &amp; Process'!H27&lt;1,-5000,IF('Input &amp; Process'!H27=1,0,IF('Input &amp; Process'!H27=2,(Table!F4-('Input &amp; Process'!H19-('Input &amp; Process'!D24+'Input &amp; Process'!H24))/3),(Table!F4-('Input &amp; Process'!H19-('Input &amp; Process'!D24+'Input &amp; Process'!H24))/4))))</f>
        <v>0</v>
      </c>
    </row>
    <row r="27" spans="1:13" ht="15.75" x14ac:dyDescent="0.25">
      <c r="A27" s="164" t="s">
        <v>149</v>
      </c>
      <c r="B27" s="164"/>
      <c r="C27" s="164"/>
      <c r="D27" s="165" t="s">
        <v>150</v>
      </c>
      <c r="E27" s="165"/>
      <c r="F27" s="165"/>
      <c r="G27" s="1"/>
      <c r="H27" s="164" t="s">
        <v>149</v>
      </c>
      <c r="I27" s="164"/>
      <c r="J27" s="164"/>
      <c r="K27" s="165" t="s">
        <v>150</v>
      </c>
      <c r="L27" s="165"/>
      <c r="M27" s="165"/>
    </row>
    <row r="28" spans="1:13" ht="15.75" x14ac:dyDescent="0.25">
      <c r="A28" s="64" t="s">
        <v>147</v>
      </c>
      <c r="B28" s="65" t="s">
        <v>146</v>
      </c>
      <c r="C28" s="65" t="s">
        <v>145</v>
      </c>
      <c r="D28" s="64" t="s">
        <v>147</v>
      </c>
      <c r="E28" s="65" t="s">
        <v>146</v>
      </c>
      <c r="F28" s="65" t="s">
        <v>145</v>
      </c>
      <c r="G28" s="1"/>
      <c r="H28" s="34" t="s">
        <v>147</v>
      </c>
      <c r="I28" s="35" t="s">
        <v>146</v>
      </c>
      <c r="J28" s="35" t="s">
        <v>145</v>
      </c>
      <c r="K28" s="34" t="s">
        <v>147</v>
      </c>
      <c r="L28" s="35" t="s">
        <v>146</v>
      </c>
      <c r="M28" s="35" t="s">
        <v>145</v>
      </c>
    </row>
    <row r="29" spans="1:13" ht="15.75" x14ac:dyDescent="0.25">
      <c r="A29" s="163">
        <v>1</v>
      </c>
      <c r="B29" s="35">
        <f>F26-0.5*'Input &amp; Process'!F24</f>
        <v>-20</v>
      </c>
      <c r="C29" s="35">
        <f>Table!F3</f>
        <v>-500</v>
      </c>
      <c r="D29" s="163">
        <v>1</v>
      </c>
      <c r="E29" s="35">
        <f>B29/Table!$C$23*100</f>
        <v>-2.9850746268656714</v>
      </c>
      <c r="F29" s="35">
        <f>C29/Table!$C$23*100</f>
        <v>-74.626865671641795</v>
      </c>
      <c r="G29" s="1"/>
      <c r="H29" s="163">
        <v>1</v>
      </c>
      <c r="I29" s="35">
        <f>Table!E3</f>
        <v>-240</v>
      </c>
      <c r="J29" s="35">
        <f>M26-0.5*'Input &amp; Process'!G24</f>
        <v>-20</v>
      </c>
      <c r="K29" s="163">
        <v>1</v>
      </c>
      <c r="L29" s="35">
        <f>I29/Table!$C$23*100</f>
        <v>-35.820895522388057</v>
      </c>
      <c r="M29" s="35">
        <f>J29/Table!$C$23*100</f>
        <v>-2.9850746268656714</v>
      </c>
    </row>
    <row r="30" spans="1:13" ht="15.75" x14ac:dyDescent="0.25">
      <c r="A30" s="163"/>
      <c r="B30" s="35">
        <f>B29</f>
        <v>-20</v>
      </c>
      <c r="C30" s="35">
        <f>-C29</f>
        <v>500</v>
      </c>
      <c r="D30" s="163"/>
      <c r="E30" s="35">
        <f>B30/Table!$C$23*100</f>
        <v>-2.9850746268656714</v>
      </c>
      <c r="F30" s="35">
        <f>C30/Table!$C$23*100</f>
        <v>74.626865671641795</v>
      </c>
      <c r="G30" s="1"/>
      <c r="H30" s="163"/>
      <c r="I30" s="35">
        <f>I29</f>
        <v>-240</v>
      </c>
      <c r="J30" s="35">
        <f>J29+'Input &amp; Process'!G24</f>
        <v>20</v>
      </c>
      <c r="K30" s="163"/>
      <c r="L30" s="35">
        <f>I30/Table!$C$23*100</f>
        <v>-35.820895522388057</v>
      </c>
      <c r="M30" s="35">
        <f>J30/Table!$C$23*100</f>
        <v>2.9850746268656714</v>
      </c>
    </row>
    <row r="31" spans="1:13" ht="15.75" x14ac:dyDescent="0.25">
      <c r="A31" s="163">
        <v>2</v>
      </c>
      <c r="B31" s="35">
        <f>B30</f>
        <v>-20</v>
      </c>
      <c r="C31" s="35">
        <f>C30</f>
        <v>500</v>
      </c>
      <c r="D31" s="163">
        <v>2</v>
      </c>
      <c r="E31" s="35">
        <f>B31/Table!$C$23*100</f>
        <v>-2.9850746268656714</v>
      </c>
      <c r="F31" s="35">
        <f>C31/Table!$C$23*100</f>
        <v>74.626865671641795</v>
      </c>
      <c r="G31" s="1"/>
      <c r="H31" s="163">
        <v>2</v>
      </c>
      <c r="I31" s="35">
        <f>I30</f>
        <v>-240</v>
      </c>
      <c r="J31" s="35">
        <f>J30</f>
        <v>20</v>
      </c>
      <c r="K31" s="163">
        <v>2</v>
      </c>
      <c r="L31" s="35">
        <f>I31/Table!$C$23*100</f>
        <v>-35.820895522388057</v>
      </c>
      <c r="M31" s="35">
        <f>J31/Table!$C$23*100</f>
        <v>2.9850746268656714</v>
      </c>
    </row>
    <row r="32" spans="1:13" ht="15.75" x14ac:dyDescent="0.25">
      <c r="A32" s="163"/>
      <c r="B32" s="35">
        <f>B31+'Input &amp; Process'!F24</f>
        <v>20</v>
      </c>
      <c r="C32" s="35">
        <f>C31</f>
        <v>500</v>
      </c>
      <c r="D32" s="163"/>
      <c r="E32" s="35">
        <f>B32/Table!$C$23*100</f>
        <v>2.9850746268656714</v>
      </c>
      <c r="F32" s="35">
        <f>C32/Table!$C$23*100</f>
        <v>74.626865671641795</v>
      </c>
      <c r="G32" s="1"/>
      <c r="H32" s="163"/>
      <c r="I32" s="35">
        <f>-I31</f>
        <v>240</v>
      </c>
      <c r="J32" s="35">
        <f>J31</f>
        <v>20</v>
      </c>
      <c r="K32" s="163"/>
      <c r="L32" s="35">
        <f>I32/Table!$C$23*100</f>
        <v>35.820895522388057</v>
      </c>
      <c r="M32" s="35">
        <f>J32/Table!$C$23*100</f>
        <v>2.9850746268656714</v>
      </c>
    </row>
    <row r="33" spans="1:13" ht="15.75" x14ac:dyDescent="0.25">
      <c r="A33" s="163">
        <v>3</v>
      </c>
      <c r="B33" s="35">
        <f>B32</f>
        <v>20</v>
      </c>
      <c r="C33" s="35">
        <f>C32</f>
        <v>500</v>
      </c>
      <c r="D33" s="163">
        <v>3</v>
      </c>
      <c r="E33" s="35">
        <f>B33/Table!$C$23*100</f>
        <v>2.9850746268656714</v>
      </c>
      <c r="F33" s="35">
        <f>C33/Table!$C$23*100</f>
        <v>74.626865671641795</v>
      </c>
      <c r="G33" s="1"/>
      <c r="H33" s="163">
        <v>3</v>
      </c>
      <c r="I33" s="35">
        <f>I32</f>
        <v>240</v>
      </c>
      <c r="J33" s="35">
        <f>J32</f>
        <v>20</v>
      </c>
      <c r="K33" s="163">
        <v>3</v>
      </c>
      <c r="L33" s="35">
        <f>I33/Table!$C$23*100</f>
        <v>35.820895522388057</v>
      </c>
      <c r="M33" s="35">
        <f>J33/Table!$C$23*100</f>
        <v>2.9850746268656714</v>
      </c>
    </row>
    <row r="34" spans="1:13" ht="15.75" x14ac:dyDescent="0.25">
      <c r="A34" s="163"/>
      <c r="B34" s="35">
        <f>B33</f>
        <v>20</v>
      </c>
      <c r="C34" s="35">
        <f>-C33</f>
        <v>-500</v>
      </c>
      <c r="D34" s="163"/>
      <c r="E34" s="35">
        <f>B34/Table!$C$23*100</f>
        <v>2.9850746268656714</v>
      </c>
      <c r="F34" s="35">
        <f>C34/Table!$C$23*100</f>
        <v>-74.626865671641795</v>
      </c>
      <c r="G34" s="1"/>
      <c r="H34" s="163"/>
      <c r="I34" s="35">
        <f>I33</f>
        <v>240</v>
      </c>
      <c r="J34" s="35">
        <f>J33-'Input &amp; Process'!G24</f>
        <v>-20</v>
      </c>
      <c r="K34" s="163"/>
      <c r="L34" s="35">
        <f>I34/Table!$C$23*100</f>
        <v>35.820895522388057</v>
      </c>
      <c r="M34" s="35">
        <f>J34/Table!$C$23*100</f>
        <v>-2.9850746268656714</v>
      </c>
    </row>
    <row r="35" spans="1:13" ht="15.75" x14ac:dyDescent="0.25">
      <c r="A35" s="163">
        <v>4</v>
      </c>
      <c r="B35" s="35">
        <f>B34</f>
        <v>20</v>
      </c>
      <c r="C35" s="35">
        <f>C34</f>
        <v>-500</v>
      </c>
      <c r="D35" s="163">
        <v>4</v>
      </c>
      <c r="E35" s="35">
        <f>B35/Table!$C$23*100</f>
        <v>2.9850746268656714</v>
      </c>
      <c r="F35" s="35">
        <f>C35/Table!$C$23*100</f>
        <v>-74.626865671641795</v>
      </c>
      <c r="G35" s="1"/>
      <c r="H35" s="163">
        <v>4</v>
      </c>
      <c r="I35" s="35">
        <f>I34</f>
        <v>240</v>
      </c>
      <c r="J35" s="35">
        <f>J34</f>
        <v>-20</v>
      </c>
      <c r="K35" s="163">
        <v>4</v>
      </c>
      <c r="L35" s="35">
        <f>I35/Table!$C$23*100</f>
        <v>35.820895522388057</v>
      </c>
      <c r="M35" s="35">
        <f>J35/Table!$C$23*100</f>
        <v>-2.9850746268656714</v>
      </c>
    </row>
    <row r="36" spans="1:13" ht="15.75" x14ac:dyDescent="0.25">
      <c r="A36" s="163"/>
      <c r="B36" s="35">
        <f>B29</f>
        <v>-20</v>
      </c>
      <c r="C36" s="35">
        <f>C29</f>
        <v>-500</v>
      </c>
      <c r="D36" s="163"/>
      <c r="E36" s="35">
        <f>B36/Table!$C$23*100</f>
        <v>-2.9850746268656714</v>
      </c>
      <c r="F36" s="35">
        <f>C36/Table!$C$23*100</f>
        <v>-74.626865671641795</v>
      </c>
      <c r="G36" s="1"/>
      <c r="H36" s="163"/>
      <c r="I36" s="35">
        <f>I29</f>
        <v>-240</v>
      </c>
      <c r="J36" s="35">
        <f>J29</f>
        <v>-20</v>
      </c>
      <c r="K36" s="163"/>
      <c r="L36" s="35">
        <f>I36/Table!$C$23*100</f>
        <v>-35.820895522388057</v>
      </c>
      <c r="M36" s="35">
        <f>J36/Table!$C$23*100</f>
        <v>-2.9850746268656714</v>
      </c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36" t="s">
        <v>153</v>
      </c>
      <c r="B38" s="1"/>
      <c r="C38" s="1"/>
      <c r="D38" s="1"/>
      <c r="E38" s="1"/>
      <c r="F38" s="1"/>
      <c r="G38" s="1"/>
      <c r="H38" s="36" t="s">
        <v>156</v>
      </c>
      <c r="I38" s="1"/>
      <c r="J38" s="1"/>
      <c r="K38" s="1"/>
      <c r="L38" s="1"/>
      <c r="M38" s="1"/>
    </row>
    <row r="39" spans="1:13" x14ac:dyDescent="0.25">
      <c r="A39" s="166" t="s">
        <v>152</v>
      </c>
      <c r="B39" s="166"/>
      <c r="C39" s="166"/>
      <c r="D39" s="166"/>
      <c r="E39" s="24" t="s">
        <v>146</v>
      </c>
      <c r="F39" s="24">
        <f>IF('Input &amp; Process'!H26&lt;2,-5000,IF('Input &amp; Process'!H26&lt;3,(F26+('Input &amp; Process'!H20-2*'Input &amp; Process'!E24)/3),(F26+('Input &amp; Process'!H20-2*'Input &amp; Process'!E24)/4)))</f>
        <v>-5000</v>
      </c>
      <c r="G39" s="1"/>
      <c r="H39" s="166" t="s">
        <v>152</v>
      </c>
      <c r="I39" s="166"/>
      <c r="J39" s="166"/>
      <c r="K39" s="166"/>
      <c r="L39" s="24" t="s">
        <v>145</v>
      </c>
      <c r="M39" s="24">
        <f>IF('Input &amp; Process'!H27&lt;2,-5000,IF('Input &amp; Process'!H27=2,(M26-('Input &amp; Process'!H19-('Input &amp; Process'!D24+'Input &amp; Process'!H24))/3),(M26-('Input &amp; Process'!H19-('Input &amp; Process'!D24+'Input &amp; Process'!H24))/4)))</f>
        <v>-5000</v>
      </c>
    </row>
    <row r="40" spans="1:13" ht="15.75" x14ac:dyDescent="0.25">
      <c r="A40" s="164" t="s">
        <v>149</v>
      </c>
      <c r="B40" s="164"/>
      <c r="C40" s="164"/>
      <c r="D40" s="165" t="s">
        <v>150</v>
      </c>
      <c r="E40" s="165"/>
      <c r="F40" s="165"/>
      <c r="G40" s="1"/>
      <c r="H40" s="164" t="s">
        <v>149</v>
      </c>
      <c r="I40" s="164"/>
      <c r="J40" s="164"/>
      <c r="K40" s="165" t="s">
        <v>150</v>
      </c>
      <c r="L40" s="165"/>
      <c r="M40" s="165"/>
    </row>
    <row r="41" spans="1:13" ht="15.75" x14ac:dyDescent="0.25">
      <c r="A41" s="64" t="s">
        <v>147</v>
      </c>
      <c r="B41" s="65" t="s">
        <v>146</v>
      </c>
      <c r="C41" s="65" t="s">
        <v>145</v>
      </c>
      <c r="D41" s="64" t="s">
        <v>147</v>
      </c>
      <c r="E41" s="65" t="s">
        <v>146</v>
      </c>
      <c r="F41" s="65" t="s">
        <v>145</v>
      </c>
      <c r="G41" s="1"/>
      <c r="H41" s="34" t="s">
        <v>147</v>
      </c>
      <c r="I41" s="35" t="s">
        <v>146</v>
      </c>
      <c r="J41" s="35" t="s">
        <v>145</v>
      </c>
      <c r="K41" s="34" t="s">
        <v>147</v>
      </c>
      <c r="L41" s="35" t="s">
        <v>146</v>
      </c>
      <c r="M41" s="35" t="s">
        <v>145</v>
      </c>
    </row>
    <row r="42" spans="1:13" ht="15.75" x14ac:dyDescent="0.25">
      <c r="A42" s="163">
        <v>1</v>
      </c>
      <c r="B42" s="35">
        <f>F39-0.5*'Input &amp; Process'!F24</f>
        <v>-5020</v>
      </c>
      <c r="C42" s="35">
        <f>C29</f>
        <v>-500</v>
      </c>
      <c r="D42" s="163">
        <v>1</v>
      </c>
      <c r="E42" s="35">
        <f>B42/Table!$C$23*100</f>
        <v>-749.25373134328356</v>
      </c>
      <c r="F42" s="35">
        <f>C42/Table!$C$23*100</f>
        <v>-74.626865671641795</v>
      </c>
      <c r="G42" s="1"/>
      <c r="H42" s="163">
        <v>1</v>
      </c>
      <c r="I42" s="35">
        <f t="shared" ref="I42:I49" si="4">I29</f>
        <v>-240</v>
      </c>
      <c r="J42" s="35">
        <f>M39-0.5*'Input &amp; Process'!G24</f>
        <v>-5020</v>
      </c>
      <c r="K42" s="163">
        <v>1</v>
      </c>
      <c r="L42" s="35">
        <f>I42/Table!$C$23*100</f>
        <v>-35.820895522388057</v>
      </c>
      <c r="M42" s="35">
        <f>J42/Table!$C$23*100</f>
        <v>-749.25373134328356</v>
      </c>
    </row>
    <row r="43" spans="1:13" ht="15.75" x14ac:dyDescent="0.25">
      <c r="A43" s="163"/>
      <c r="B43" s="35">
        <f>B42</f>
        <v>-5020</v>
      </c>
      <c r="C43" s="35">
        <f>-C42</f>
        <v>500</v>
      </c>
      <c r="D43" s="163"/>
      <c r="E43" s="35">
        <f>B43/Table!$C$23*100</f>
        <v>-749.25373134328356</v>
      </c>
      <c r="F43" s="35">
        <f>C43/Table!$C$23*100</f>
        <v>74.626865671641795</v>
      </c>
      <c r="G43" s="1"/>
      <c r="H43" s="163"/>
      <c r="I43" s="35">
        <f t="shared" si="4"/>
        <v>-240</v>
      </c>
      <c r="J43" s="35">
        <f>J42+'Input &amp; Process'!G24</f>
        <v>-4980</v>
      </c>
      <c r="K43" s="163"/>
      <c r="L43" s="35">
        <f>I43/Table!$C$23*100</f>
        <v>-35.820895522388057</v>
      </c>
      <c r="M43" s="35">
        <f>J43/Table!$C$23*100</f>
        <v>-743.28358208955217</v>
      </c>
    </row>
    <row r="44" spans="1:13" ht="15.75" x14ac:dyDescent="0.25">
      <c r="A44" s="163">
        <v>2</v>
      </c>
      <c r="B44" s="35">
        <f>B43</f>
        <v>-5020</v>
      </c>
      <c r="C44" s="35">
        <f>C43</f>
        <v>500</v>
      </c>
      <c r="D44" s="163">
        <v>2</v>
      </c>
      <c r="E44" s="35">
        <f>B44/Table!$C$23*100</f>
        <v>-749.25373134328356</v>
      </c>
      <c r="F44" s="35">
        <f>C44/Table!$C$23*100</f>
        <v>74.626865671641795</v>
      </c>
      <c r="G44" s="1"/>
      <c r="H44" s="163">
        <v>2</v>
      </c>
      <c r="I44" s="35">
        <f t="shared" si="4"/>
        <v>-240</v>
      </c>
      <c r="J44" s="35">
        <f>J43</f>
        <v>-4980</v>
      </c>
      <c r="K44" s="163">
        <v>2</v>
      </c>
      <c r="L44" s="35">
        <f>I44/Table!$C$23*100</f>
        <v>-35.820895522388057</v>
      </c>
      <c r="M44" s="35">
        <f>J44/Table!$C$23*100</f>
        <v>-743.28358208955217</v>
      </c>
    </row>
    <row r="45" spans="1:13" ht="15.75" x14ac:dyDescent="0.25">
      <c r="A45" s="163"/>
      <c r="B45" s="35">
        <f>B44+'Input &amp; Process'!F24</f>
        <v>-4980</v>
      </c>
      <c r="C45" s="35">
        <f>C44</f>
        <v>500</v>
      </c>
      <c r="D45" s="163"/>
      <c r="E45" s="35">
        <f>B45/Table!$C$23*100</f>
        <v>-743.28358208955217</v>
      </c>
      <c r="F45" s="35">
        <f>C45/Table!$C$23*100</f>
        <v>74.626865671641795</v>
      </c>
      <c r="G45" s="1"/>
      <c r="H45" s="163"/>
      <c r="I45" s="35">
        <f t="shared" si="4"/>
        <v>240</v>
      </c>
      <c r="J45" s="35">
        <f>J44</f>
        <v>-4980</v>
      </c>
      <c r="K45" s="163"/>
      <c r="L45" s="35">
        <f>I45/Table!$C$23*100</f>
        <v>35.820895522388057</v>
      </c>
      <c r="M45" s="35">
        <f>J45/Table!$C$23*100</f>
        <v>-743.28358208955217</v>
      </c>
    </row>
    <row r="46" spans="1:13" ht="15.75" x14ac:dyDescent="0.25">
      <c r="A46" s="163">
        <v>3</v>
      </c>
      <c r="B46" s="35">
        <f>B45</f>
        <v>-4980</v>
      </c>
      <c r="C46" s="35">
        <f>C45</f>
        <v>500</v>
      </c>
      <c r="D46" s="163">
        <v>3</v>
      </c>
      <c r="E46" s="35">
        <f>B46/Table!$C$23*100</f>
        <v>-743.28358208955217</v>
      </c>
      <c r="F46" s="35">
        <f>C46/Table!$C$23*100</f>
        <v>74.626865671641795</v>
      </c>
      <c r="G46" s="1"/>
      <c r="H46" s="163">
        <v>3</v>
      </c>
      <c r="I46" s="35">
        <f t="shared" si="4"/>
        <v>240</v>
      </c>
      <c r="J46" s="35">
        <f>J45</f>
        <v>-4980</v>
      </c>
      <c r="K46" s="163">
        <v>3</v>
      </c>
      <c r="L46" s="35">
        <f>I46/Table!$C$23*100</f>
        <v>35.820895522388057</v>
      </c>
      <c r="M46" s="35">
        <f>J46/Table!$C$23*100</f>
        <v>-743.28358208955217</v>
      </c>
    </row>
    <row r="47" spans="1:13" ht="15.75" x14ac:dyDescent="0.25">
      <c r="A47" s="163"/>
      <c r="B47" s="35">
        <f>B46</f>
        <v>-4980</v>
      </c>
      <c r="C47" s="35">
        <f>-C46</f>
        <v>-500</v>
      </c>
      <c r="D47" s="163"/>
      <c r="E47" s="35">
        <f>B47/Table!$C$23*100</f>
        <v>-743.28358208955217</v>
      </c>
      <c r="F47" s="35">
        <f>C47/Table!$C$23*100</f>
        <v>-74.626865671641795</v>
      </c>
      <c r="G47" s="1"/>
      <c r="H47" s="163"/>
      <c r="I47" s="35">
        <f t="shared" si="4"/>
        <v>240</v>
      </c>
      <c r="J47" s="35">
        <f>J46-'Input &amp; Process'!G24</f>
        <v>-5020</v>
      </c>
      <c r="K47" s="163"/>
      <c r="L47" s="35">
        <f>I47/Table!$C$23*100</f>
        <v>35.820895522388057</v>
      </c>
      <c r="M47" s="35">
        <f>J47/Table!$C$23*100</f>
        <v>-749.25373134328356</v>
      </c>
    </row>
    <row r="48" spans="1:13" ht="15.75" x14ac:dyDescent="0.25">
      <c r="A48" s="163">
        <v>4</v>
      </c>
      <c r="B48" s="35">
        <f>B47</f>
        <v>-4980</v>
      </c>
      <c r="C48" s="35">
        <f>C47</f>
        <v>-500</v>
      </c>
      <c r="D48" s="163">
        <v>4</v>
      </c>
      <c r="E48" s="35">
        <f>B48/Table!$C$23*100</f>
        <v>-743.28358208955217</v>
      </c>
      <c r="F48" s="35">
        <f>C48/Table!$C$23*100</f>
        <v>-74.626865671641795</v>
      </c>
      <c r="G48" s="1"/>
      <c r="H48" s="163">
        <v>4</v>
      </c>
      <c r="I48" s="35">
        <f t="shared" si="4"/>
        <v>240</v>
      </c>
      <c r="J48" s="35">
        <f>J47</f>
        <v>-5020</v>
      </c>
      <c r="K48" s="163">
        <v>4</v>
      </c>
      <c r="L48" s="35">
        <f>I48/Table!$C$23*100</f>
        <v>35.820895522388057</v>
      </c>
      <c r="M48" s="35">
        <f>J48/Table!$C$23*100</f>
        <v>-749.25373134328356</v>
      </c>
    </row>
    <row r="49" spans="1:13" ht="15.75" x14ac:dyDescent="0.25">
      <c r="A49" s="163"/>
      <c r="B49" s="35">
        <f>B42</f>
        <v>-5020</v>
      </c>
      <c r="C49" s="35">
        <f>C42</f>
        <v>-500</v>
      </c>
      <c r="D49" s="163"/>
      <c r="E49" s="35">
        <f>B49/Table!$C$23*100</f>
        <v>-749.25373134328356</v>
      </c>
      <c r="F49" s="35">
        <f>C49/Table!$C$23*100</f>
        <v>-74.626865671641795</v>
      </c>
      <c r="G49" s="1"/>
      <c r="H49" s="163"/>
      <c r="I49" s="35">
        <f t="shared" si="4"/>
        <v>-240</v>
      </c>
      <c r="J49" s="35">
        <f>J42</f>
        <v>-5020</v>
      </c>
      <c r="K49" s="163"/>
      <c r="L49" s="35">
        <f>I49/Table!$C$23*100</f>
        <v>-35.820895522388057</v>
      </c>
      <c r="M49" s="35">
        <f>J49/Table!$C$23*100</f>
        <v>-749.25373134328356</v>
      </c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36" t="s">
        <v>154</v>
      </c>
      <c r="B51" s="1"/>
      <c r="C51" s="1"/>
      <c r="D51" s="1"/>
      <c r="E51" s="1"/>
      <c r="F51" s="1"/>
      <c r="G51" s="1"/>
      <c r="H51" s="36" t="s">
        <v>157</v>
      </c>
      <c r="I51" s="1"/>
      <c r="J51" s="1"/>
      <c r="K51" s="1"/>
      <c r="L51" s="1"/>
      <c r="M51" s="1"/>
    </row>
    <row r="52" spans="1:13" x14ac:dyDescent="0.25">
      <c r="A52" s="166" t="s">
        <v>152</v>
      </c>
      <c r="B52" s="166"/>
      <c r="C52" s="166"/>
      <c r="D52" s="166"/>
      <c r="E52" s="24" t="s">
        <v>146</v>
      </c>
      <c r="F52" s="24">
        <f>IF('Input &amp; Process'!H26&lt;3,-5000,(F39+('Input &amp; Process'!H20-2*'Input &amp; Process'!E24)/4))</f>
        <v>-5000</v>
      </c>
      <c r="G52" s="1"/>
      <c r="H52" s="166" t="s">
        <v>152</v>
      </c>
      <c r="I52" s="166"/>
      <c r="J52" s="166"/>
      <c r="K52" s="166"/>
      <c r="L52" s="24" t="s">
        <v>145</v>
      </c>
      <c r="M52" s="24">
        <f>IF('Input &amp; Process'!H27&lt;3,-5000,(M39-('Input &amp; Process'!H19-('Input &amp; Process'!D24+'Input &amp; Process'!H24))/4))</f>
        <v>-5000</v>
      </c>
    </row>
    <row r="53" spans="1:13" ht="15.75" x14ac:dyDescent="0.25">
      <c r="A53" s="164" t="s">
        <v>149</v>
      </c>
      <c r="B53" s="164"/>
      <c r="C53" s="164"/>
      <c r="D53" s="165" t="s">
        <v>150</v>
      </c>
      <c r="E53" s="165"/>
      <c r="F53" s="165"/>
      <c r="G53" s="1"/>
      <c r="H53" s="164" t="s">
        <v>149</v>
      </c>
      <c r="I53" s="164"/>
      <c r="J53" s="164"/>
      <c r="K53" s="165" t="s">
        <v>150</v>
      </c>
      <c r="L53" s="165"/>
      <c r="M53" s="165"/>
    </row>
    <row r="54" spans="1:13" ht="15.75" x14ac:dyDescent="0.25">
      <c r="A54" s="64" t="s">
        <v>147</v>
      </c>
      <c r="B54" s="65" t="s">
        <v>146</v>
      </c>
      <c r="C54" s="65" t="s">
        <v>145</v>
      </c>
      <c r="D54" s="64" t="s">
        <v>147</v>
      </c>
      <c r="E54" s="65" t="s">
        <v>146</v>
      </c>
      <c r="F54" s="65" t="s">
        <v>145</v>
      </c>
      <c r="G54" s="1"/>
      <c r="H54" s="34" t="s">
        <v>147</v>
      </c>
      <c r="I54" s="35" t="s">
        <v>146</v>
      </c>
      <c r="J54" s="35" t="s">
        <v>145</v>
      </c>
      <c r="K54" s="34" t="s">
        <v>147</v>
      </c>
      <c r="L54" s="35" t="s">
        <v>146</v>
      </c>
      <c r="M54" s="35" t="s">
        <v>145</v>
      </c>
    </row>
    <row r="55" spans="1:13" ht="15.75" x14ac:dyDescent="0.25">
      <c r="A55" s="163">
        <v>1</v>
      </c>
      <c r="B55" s="35">
        <f>F52-0.5*'Input &amp; Process'!F24</f>
        <v>-5020</v>
      </c>
      <c r="C55" s="35">
        <f>C42</f>
        <v>-500</v>
      </c>
      <c r="D55" s="163">
        <v>1</v>
      </c>
      <c r="E55" s="35">
        <f>B55/Table!$C$23*100</f>
        <v>-749.25373134328356</v>
      </c>
      <c r="F55" s="35">
        <f>C55/Table!$C$23*100</f>
        <v>-74.626865671641795</v>
      </c>
      <c r="G55" s="1"/>
      <c r="H55" s="163">
        <v>1</v>
      </c>
      <c r="I55" s="35">
        <f t="shared" ref="I55:I62" si="5">I42</f>
        <v>-240</v>
      </c>
      <c r="J55" s="35">
        <f>M52-0.5*'Input &amp; Process'!G24</f>
        <v>-5020</v>
      </c>
      <c r="K55" s="163">
        <v>1</v>
      </c>
      <c r="L55" s="35">
        <f>I55/Table!$C$23*100</f>
        <v>-35.820895522388057</v>
      </c>
      <c r="M55" s="35">
        <f>J55/Table!$C$23*100</f>
        <v>-749.25373134328356</v>
      </c>
    </row>
    <row r="56" spans="1:13" ht="15.75" x14ac:dyDescent="0.25">
      <c r="A56" s="163"/>
      <c r="B56" s="35">
        <f>B55</f>
        <v>-5020</v>
      </c>
      <c r="C56" s="35">
        <f>-C55</f>
        <v>500</v>
      </c>
      <c r="D56" s="163"/>
      <c r="E56" s="35">
        <f>B56/Table!$C$23*100</f>
        <v>-749.25373134328356</v>
      </c>
      <c r="F56" s="35">
        <f>C56/Table!$C$23*100</f>
        <v>74.626865671641795</v>
      </c>
      <c r="G56" s="1"/>
      <c r="H56" s="163"/>
      <c r="I56" s="35">
        <f t="shared" si="5"/>
        <v>-240</v>
      </c>
      <c r="J56" s="35">
        <f>J55+'Input &amp; Process'!G24</f>
        <v>-4980</v>
      </c>
      <c r="K56" s="163"/>
      <c r="L56" s="35">
        <f>I56/Table!$C$23*100</f>
        <v>-35.820895522388057</v>
      </c>
      <c r="M56" s="35">
        <f>J56/Table!$C$23*100</f>
        <v>-743.28358208955217</v>
      </c>
    </row>
    <row r="57" spans="1:13" ht="15.75" x14ac:dyDescent="0.25">
      <c r="A57" s="163">
        <v>2</v>
      </c>
      <c r="B57" s="35">
        <f>B56</f>
        <v>-5020</v>
      </c>
      <c r="C57" s="35">
        <f>C56</f>
        <v>500</v>
      </c>
      <c r="D57" s="163">
        <v>2</v>
      </c>
      <c r="E57" s="35">
        <f>B57/Table!$C$23*100</f>
        <v>-749.25373134328356</v>
      </c>
      <c r="F57" s="35">
        <f>C57/Table!$C$23*100</f>
        <v>74.626865671641795</v>
      </c>
      <c r="G57" s="1"/>
      <c r="H57" s="163">
        <v>2</v>
      </c>
      <c r="I57" s="35">
        <f t="shared" si="5"/>
        <v>-240</v>
      </c>
      <c r="J57" s="35">
        <f>J56</f>
        <v>-4980</v>
      </c>
      <c r="K57" s="163">
        <v>2</v>
      </c>
      <c r="L57" s="35">
        <f>I57/Table!$C$23*100</f>
        <v>-35.820895522388057</v>
      </c>
      <c r="M57" s="35">
        <f>J57/Table!$C$23*100</f>
        <v>-743.28358208955217</v>
      </c>
    </row>
    <row r="58" spans="1:13" ht="15.75" x14ac:dyDescent="0.25">
      <c r="A58" s="163"/>
      <c r="B58" s="35">
        <f>B57+'Input &amp; Process'!F24</f>
        <v>-4980</v>
      </c>
      <c r="C58" s="35">
        <f>C57</f>
        <v>500</v>
      </c>
      <c r="D58" s="163"/>
      <c r="E58" s="35">
        <f>B58/Table!$C$23*100</f>
        <v>-743.28358208955217</v>
      </c>
      <c r="F58" s="35">
        <f>C58/Table!$C$23*100</f>
        <v>74.626865671641795</v>
      </c>
      <c r="G58" s="1"/>
      <c r="H58" s="163"/>
      <c r="I58" s="35">
        <f t="shared" si="5"/>
        <v>240</v>
      </c>
      <c r="J58" s="35">
        <f>J57</f>
        <v>-4980</v>
      </c>
      <c r="K58" s="163"/>
      <c r="L58" s="35">
        <f>I58/Table!$C$23*100</f>
        <v>35.820895522388057</v>
      </c>
      <c r="M58" s="35">
        <f>J58/Table!$C$23*100</f>
        <v>-743.28358208955217</v>
      </c>
    </row>
    <row r="59" spans="1:13" ht="15.75" x14ac:dyDescent="0.25">
      <c r="A59" s="163">
        <v>3</v>
      </c>
      <c r="B59" s="35">
        <f>B58</f>
        <v>-4980</v>
      </c>
      <c r="C59" s="35">
        <f>C58</f>
        <v>500</v>
      </c>
      <c r="D59" s="163">
        <v>3</v>
      </c>
      <c r="E59" s="35">
        <f>B59/Table!$C$23*100</f>
        <v>-743.28358208955217</v>
      </c>
      <c r="F59" s="35">
        <f>C59/Table!$C$23*100</f>
        <v>74.626865671641795</v>
      </c>
      <c r="G59" s="1"/>
      <c r="H59" s="163">
        <v>3</v>
      </c>
      <c r="I59" s="35">
        <f t="shared" si="5"/>
        <v>240</v>
      </c>
      <c r="J59" s="35">
        <f>J58</f>
        <v>-4980</v>
      </c>
      <c r="K59" s="163">
        <v>3</v>
      </c>
      <c r="L59" s="35">
        <f>I59/Table!$C$23*100</f>
        <v>35.820895522388057</v>
      </c>
      <c r="M59" s="35">
        <f>J59/Table!$C$23*100</f>
        <v>-743.28358208955217</v>
      </c>
    </row>
    <row r="60" spans="1:13" ht="15.75" x14ac:dyDescent="0.25">
      <c r="A60" s="163"/>
      <c r="B60" s="35">
        <f>B59</f>
        <v>-4980</v>
      </c>
      <c r="C60" s="35">
        <f>-C59</f>
        <v>-500</v>
      </c>
      <c r="D60" s="163"/>
      <c r="E60" s="35">
        <f>B60/Table!$C$23*100</f>
        <v>-743.28358208955217</v>
      </c>
      <c r="F60" s="35">
        <f>C60/Table!$C$23*100</f>
        <v>-74.626865671641795</v>
      </c>
      <c r="G60" s="1"/>
      <c r="H60" s="163"/>
      <c r="I60" s="35">
        <f t="shared" si="5"/>
        <v>240</v>
      </c>
      <c r="J60" s="35">
        <f>J59-'Input &amp; Process'!G24</f>
        <v>-5020</v>
      </c>
      <c r="K60" s="163"/>
      <c r="L60" s="35">
        <f>I60/Table!$C$23*100</f>
        <v>35.820895522388057</v>
      </c>
      <c r="M60" s="35">
        <f>J60/Table!$C$23*100</f>
        <v>-749.25373134328356</v>
      </c>
    </row>
    <row r="61" spans="1:13" ht="15.75" x14ac:dyDescent="0.25">
      <c r="A61" s="163">
        <v>4</v>
      </c>
      <c r="B61" s="35">
        <f>B60</f>
        <v>-4980</v>
      </c>
      <c r="C61" s="35">
        <f>C60</f>
        <v>-500</v>
      </c>
      <c r="D61" s="163">
        <v>4</v>
      </c>
      <c r="E61" s="35">
        <f>B61/Table!$C$23*100</f>
        <v>-743.28358208955217</v>
      </c>
      <c r="F61" s="35">
        <f>C61/Table!$C$23*100</f>
        <v>-74.626865671641795</v>
      </c>
      <c r="G61" s="1"/>
      <c r="H61" s="163">
        <v>4</v>
      </c>
      <c r="I61" s="35">
        <f t="shared" si="5"/>
        <v>240</v>
      </c>
      <c r="J61" s="35">
        <f>J60</f>
        <v>-5020</v>
      </c>
      <c r="K61" s="163">
        <v>4</v>
      </c>
      <c r="L61" s="35">
        <f>I61/Table!$C$23*100</f>
        <v>35.820895522388057</v>
      </c>
      <c r="M61" s="35">
        <f>J61/Table!$C$23*100</f>
        <v>-749.25373134328356</v>
      </c>
    </row>
    <row r="62" spans="1:13" ht="15.75" x14ac:dyDescent="0.25">
      <c r="A62" s="163"/>
      <c r="B62" s="35">
        <f>B55</f>
        <v>-5020</v>
      </c>
      <c r="C62" s="35">
        <f>C55</f>
        <v>-500</v>
      </c>
      <c r="D62" s="163"/>
      <c r="E62" s="35">
        <f>B62/Table!$C$23*100</f>
        <v>-749.25373134328356</v>
      </c>
      <c r="F62" s="35">
        <f>C62/Table!$C$23*100</f>
        <v>-74.626865671641795</v>
      </c>
      <c r="G62" s="1"/>
      <c r="H62" s="163"/>
      <c r="I62" s="35">
        <f t="shared" si="5"/>
        <v>-240</v>
      </c>
      <c r="J62" s="35">
        <f>J55</f>
        <v>-5020</v>
      </c>
      <c r="K62" s="163"/>
      <c r="L62" s="35">
        <f>I62/Table!$C$23*100</f>
        <v>-35.820895522388057</v>
      </c>
      <c r="M62" s="35">
        <f>J62/Table!$C$23*100</f>
        <v>-749.25373134328356</v>
      </c>
    </row>
  </sheetData>
  <mergeCells count="103">
    <mergeCell ref="A26:D26"/>
    <mergeCell ref="A39:D39"/>
    <mergeCell ref="A40:C40"/>
    <mergeCell ref="D40:F40"/>
    <mergeCell ref="A42:A43"/>
    <mergeCell ref="D42:D43"/>
    <mergeCell ref="A29:A30"/>
    <mergeCell ref="D29:D30"/>
    <mergeCell ref="A31:A32"/>
    <mergeCell ref="D31:D32"/>
    <mergeCell ref="D27:F27"/>
    <mergeCell ref="A27:C27"/>
    <mergeCell ref="A33:A34"/>
    <mergeCell ref="D33:D34"/>
    <mergeCell ref="A35:A36"/>
    <mergeCell ref="D35:D36"/>
    <mergeCell ref="A48:A49"/>
    <mergeCell ref="D48:D49"/>
    <mergeCell ref="A52:D52"/>
    <mergeCell ref="A53:C53"/>
    <mergeCell ref="D53:F53"/>
    <mergeCell ref="A55:A56"/>
    <mergeCell ref="D55:D56"/>
    <mergeCell ref="H44:H45"/>
    <mergeCell ref="K44:K45"/>
    <mergeCell ref="H46:H47"/>
    <mergeCell ref="K46:K47"/>
    <mergeCell ref="H48:H49"/>
    <mergeCell ref="K48:K49"/>
    <mergeCell ref="A44:A45"/>
    <mergeCell ref="D44:D45"/>
    <mergeCell ref="A46:A47"/>
    <mergeCell ref="D46:D47"/>
    <mergeCell ref="H35:H36"/>
    <mergeCell ref="K35:K36"/>
    <mergeCell ref="H39:K39"/>
    <mergeCell ref="H40:J40"/>
    <mergeCell ref="K40:M40"/>
    <mergeCell ref="H42:H43"/>
    <mergeCell ref="K42:K43"/>
    <mergeCell ref="H26:K26"/>
    <mergeCell ref="H27:J27"/>
    <mergeCell ref="K27:M27"/>
    <mergeCell ref="K29:K30"/>
    <mergeCell ref="K31:K32"/>
    <mergeCell ref="H33:H34"/>
    <mergeCell ref="K33:K34"/>
    <mergeCell ref="H29:H30"/>
    <mergeCell ref="H31:H32"/>
    <mergeCell ref="K57:K58"/>
    <mergeCell ref="H59:H60"/>
    <mergeCell ref="K59:K60"/>
    <mergeCell ref="A59:A60"/>
    <mergeCell ref="D59:D60"/>
    <mergeCell ref="A61:A62"/>
    <mergeCell ref="D61:D62"/>
    <mergeCell ref="A57:A58"/>
    <mergeCell ref="D57:D58"/>
    <mergeCell ref="A1:F1"/>
    <mergeCell ref="G1:L1"/>
    <mergeCell ref="H61:H62"/>
    <mergeCell ref="K61:K62"/>
    <mergeCell ref="H52:K52"/>
    <mergeCell ref="H53:J53"/>
    <mergeCell ref="K53:M53"/>
    <mergeCell ref="H55:H56"/>
    <mergeCell ref="K55:K56"/>
    <mergeCell ref="H57:H58"/>
    <mergeCell ref="G3:G4"/>
    <mergeCell ref="J3:J4"/>
    <mergeCell ref="G5:G6"/>
    <mergeCell ref="J5:J6"/>
    <mergeCell ref="G7:G8"/>
    <mergeCell ref="J7:J8"/>
    <mergeCell ref="A7:A8"/>
    <mergeCell ref="A5:A6"/>
    <mergeCell ref="A3:A4"/>
    <mergeCell ref="D3:D4"/>
    <mergeCell ref="D5:D6"/>
    <mergeCell ref="D7:D8"/>
    <mergeCell ref="A20:A21"/>
    <mergeCell ref="D20:D21"/>
    <mergeCell ref="G20:G21"/>
    <mergeCell ref="J20:J21"/>
    <mergeCell ref="A23:B23"/>
    <mergeCell ref="A9:A10"/>
    <mergeCell ref="D9:D10"/>
    <mergeCell ref="G9:G10"/>
    <mergeCell ref="J9:J10"/>
    <mergeCell ref="A16:A17"/>
    <mergeCell ref="D16:D17"/>
    <mergeCell ref="G16:G17"/>
    <mergeCell ref="J16:J17"/>
    <mergeCell ref="A18:A19"/>
    <mergeCell ref="D18:D19"/>
    <mergeCell ref="G18:G19"/>
    <mergeCell ref="J18:J19"/>
    <mergeCell ref="A12:F12"/>
    <mergeCell ref="G12:L12"/>
    <mergeCell ref="A14:A15"/>
    <mergeCell ref="D14:D15"/>
    <mergeCell ref="G14:G15"/>
    <mergeCell ref="J14:J15"/>
  </mergeCells>
  <pageMargins left="0.7" right="0.7" top="0.75" bottom="0.75" header="0.3" footer="0.3"/>
  <ignoredErrors>
    <ignoredError sqref="A1:XFD104857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E268-AD86-41CF-88AB-E01B64FD9F44}">
  <sheetPr>
    <tabColor theme="4"/>
  </sheetPr>
  <dimension ref="A1:N277"/>
  <sheetViews>
    <sheetView showGridLines="0" view="pageLayout" zoomScaleNormal="100" workbookViewId="0">
      <selection sqref="A1:I1"/>
    </sheetView>
  </sheetViews>
  <sheetFormatPr defaultRowHeight="18.75" customHeight="1" x14ac:dyDescent="0.25"/>
  <cols>
    <col min="1" max="1" width="4.42578125" style="102" bestFit="1" customWidth="1"/>
    <col min="2" max="8" width="10.42578125" style="1" customWidth="1"/>
    <col min="9" max="9" width="10" style="1" customWidth="1"/>
    <col min="10" max="16384" width="9.140625" style="1"/>
  </cols>
  <sheetData>
    <row r="1" spans="1:14" ht="18.75" customHeight="1" x14ac:dyDescent="0.25">
      <c r="A1" s="170" t="s">
        <v>171</v>
      </c>
      <c r="B1" s="170"/>
      <c r="C1" s="170"/>
      <c r="D1" s="170"/>
      <c r="E1" s="170"/>
      <c r="F1" s="170"/>
      <c r="G1" s="170"/>
      <c r="H1" s="170"/>
      <c r="I1" s="170"/>
      <c r="J1" s="95"/>
      <c r="K1" s="95"/>
      <c r="L1" s="95"/>
      <c r="M1" s="95"/>
      <c r="N1" s="95"/>
    </row>
    <row r="2" spans="1:14" ht="18.75" customHeight="1" x14ac:dyDescent="0.25">
      <c r="A2" s="96"/>
      <c r="D2" s="96"/>
      <c r="E2" s="96"/>
      <c r="F2" s="96"/>
      <c r="G2" s="96"/>
      <c r="H2" s="96"/>
      <c r="I2" s="96"/>
      <c r="J2" s="95"/>
      <c r="K2" s="95"/>
      <c r="L2" s="95"/>
      <c r="M2" s="95"/>
      <c r="N2" s="95"/>
    </row>
    <row r="3" spans="1:14" ht="56.25" customHeight="1" x14ac:dyDescent="0.25">
      <c r="A3" s="171"/>
      <c r="B3" s="171"/>
      <c r="C3" s="171"/>
      <c r="D3" s="97" t="s">
        <v>172</v>
      </c>
      <c r="F3" s="172" t="s">
        <v>178</v>
      </c>
      <c r="G3" s="173"/>
      <c r="H3" s="173"/>
      <c r="I3" s="174"/>
      <c r="J3" s="95"/>
      <c r="K3" s="95"/>
      <c r="L3" s="95"/>
      <c r="M3" s="95"/>
      <c r="N3" s="95"/>
    </row>
    <row r="4" spans="1:14" ht="18.75" customHeight="1" x14ac:dyDescent="0.25">
      <c r="A4" s="171"/>
      <c r="B4" s="171"/>
      <c r="C4" s="171"/>
      <c r="D4" s="97" t="s">
        <v>173</v>
      </c>
      <c r="F4" s="175" t="s">
        <v>201</v>
      </c>
      <c r="G4" s="176"/>
      <c r="H4" s="176"/>
      <c r="I4" s="177"/>
      <c r="J4" s="95"/>
      <c r="K4" s="95"/>
      <c r="L4" s="95"/>
      <c r="M4" s="95"/>
      <c r="N4" s="95"/>
    </row>
    <row r="5" spans="1:14" ht="18.75" customHeight="1" x14ac:dyDescent="0.25">
      <c r="A5" s="171"/>
      <c r="B5" s="171"/>
      <c r="C5" s="171"/>
      <c r="D5" s="97" t="s">
        <v>174</v>
      </c>
      <c r="F5" s="178" t="s">
        <v>175</v>
      </c>
      <c r="G5" s="176"/>
      <c r="H5" s="176"/>
      <c r="I5" s="177"/>
      <c r="J5" s="95"/>
      <c r="K5" s="95"/>
      <c r="L5" s="95"/>
      <c r="M5" s="95"/>
      <c r="N5" s="95"/>
    </row>
    <row r="6" spans="1:14" ht="18.75" customHeight="1" x14ac:dyDescent="0.25">
      <c r="A6" s="171"/>
      <c r="B6" s="171"/>
      <c r="C6" s="171"/>
      <c r="D6" s="97" t="s">
        <v>176</v>
      </c>
      <c r="F6" s="179" t="s">
        <v>177</v>
      </c>
      <c r="G6" s="176"/>
      <c r="H6" s="176"/>
      <c r="I6" s="177"/>
      <c r="J6" s="95"/>
      <c r="K6" s="95"/>
      <c r="L6" s="95"/>
      <c r="M6" s="95"/>
      <c r="N6" s="95"/>
    </row>
    <row r="8" spans="1:14" ht="18.75" customHeight="1" x14ac:dyDescent="0.25">
      <c r="A8" s="98" t="s">
        <v>5</v>
      </c>
      <c r="B8" s="82" t="s">
        <v>6</v>
      </c>
      <c r="C8" s="83"/>
      <c r="D8" s="83"/>
      <c r="E8" s="83"/>
      <c r="F8" s="83"/>
      <c r="G8" s="84"/>
      <c r="H8" s="83"/>
      <c r="I8" s="99"/>
    </row>
    <row r="9" spans="1:14" ht="18.75" customHeight="1" x14ac:dyDescent="0.25">
      <c r="A9" s="108" t="s">
        <v>7</v>
      </c>
      <c r="B9" s="37" t="s">
        <v>8</v>
      </c>
      <c r="C9" s="38"/>
      <c r="D9" s="38"/>
      <c r="E9" s="38"/>
      <c r="F9" s="38"/>
      <c r="G9" s="39"/>
      <c r="H9" s="38"/>
      <c r="I9" s="38"/>
    </row>
    <row r="10" spans="1:14" ht="18.75" customHeight="1" x14ac:dyDescent="0.25">
      <c r="A10" s="45"/>
      <c r="B10" s="41"/>
      <c r="C10" s="22"/>
      <c r="D10" s="22"/>
      <c r="E10" s="22"/>
      <c r="F10" s="22"/>
      <c r="G10" s="42"/>
      <c r="H10" s="22"/>
      <c r="I10" s="22"/>
    </row>
    <row r="11" spans="1:14" ht="18.75" customHeight="1" x14ac:dyDescent="0.25">
      <c r="A11" s="45"/>
      <c r="B11" s="41"/>
      <c r="C11" s="22"/>
      <c r="D11" s="22"/>
      <c r="E11" s="22"/>
      <c r="F11" s="22"/>
      <c r="G11" s="42"/>
      <c r="H11" s="22"/>
      <c r="I11" s="22"/>
    </row>
    <row r="12" spans="1:14" ht="18.75" customHeight="1" x14ac:dyDescent="0.25">
      <c r="A12" s="45"/>
      <c r="B12" s="41"/>
      <c r="C12" s="22"/>
      <c r="D12" s="22"/>
      <c r="E12" s="22"/>
      <c r="F12" s="22"/>
      <c r="G12" s="42"/>
      <c r="H12" s="22"/>
      <c r="I12" s="22"/>
    </row>
    <row r="13" spans="1:14" ht="18.75" customHeight="1" x14ac:dyDescent="0.25">
      <c r="A13" s="45"/>
      <c r="B13" s="41"/>
      <c r="C13" s="22"/>
      <c r="D13" s="22"/>
      <c r="E13" s="22"/>
      <c r="F13" s="22"/>
      <c r="G13" s="42"/>
      <c r="H13" s="22"/>
      <c r="I13" s="22"/>
    </row>
    <row r="14" spans="1:14" ht="18.75" customHeight="1" x14ac:dyDescent="0.25">
      <c r="A14" s="45"/>
      <c r="B14" s="41"/>
      <c r="C14" s="22"/>
      <c r="D14" s="22"/>
      <c r="E14" s="22"/>
      <c r="F14" s="22"/>
      <c r="G14" s="42"/>
      <c r="H14" s="22"/>
      <c r="I14" s="22"/>
    </row>
    <row r="15" spans="1:14" ht="18.75" customHeight="1" x14ac:dyDescent="0.25">
      <c r="A15" s="45"/>
      <c r="B15" s="41"/>
      <c r="C15" s="22"/>
      <c r="D15" s="22"/>
      <c r="E15" s="22"/>
      <c r="F15" s="22"/>
      <c r="G15" s="42"/>
      <c r="H15" s="22"/>
      <c r="I15" s="22"/>
    </row>
    <row r="16" spans="1:14" ht="18.75" customHeight="1" x14ac:dyDescent="0.25">
      <c r="A16" s="45"/>
      <c r="B16" s="41"/>
      <c r="C16" s="22"/>
      <c r="D16" s="22"/>
      <c r="E16" s="22"/>
      <c r="F16" s="22"/>
      <c r="G16" s="42"/>
      <c r="H16" s="22"/>
      <c r="I16" s="22"/>
    </row>
    <row r="17" spans="1:9" ht="18.75" customHeight="1" x14ac:dyDescent="0.25">
      <c r="A17" s="45"/>
      <c r="B17" s="41"/>
      <c r="C17" s="22"/>
      <c r="D17" s="22"/>
      <c r="E17" s="22"/>
      <c r="F17" s="22"/>
      <c r="G17" s="42"/>
      <c r="H17" s="22"/>
      <c r="I17" s="22"/>
    </row>
    <row r="18" spans="1:9" ht="18.75" customHeight="1" x14ac:dyDescent="0.25">
      <c r="A18" s="45"/>
      <c r="B18" s="41"/>
      <c r="C18" s="22"/>
      <c r="D18" s="22"/>
      <c r="E18" s="22"/>
      <c r="F18" s="22"/>
      <c r="G18" s="42"/>
      <c r="H18" s="22"/>
      <c r="I18" s="22"/>
    </row>
    <row r="19" spans="1:9" ht="18.75" customHeight="1" x14ac:dyDescent="0.25">
      <c r="A19" s="45"/>
      <c r="B19" s="41"/>
      <c r="C19" s="22"/>
      <c r="D19" s="22"/>
      <c r="E19" s="22"/>
      <c r="F19" s="22"/>
      <c r="G19" s="42"/>
      <c r="H19" s="22"/>
      <c r="I19" s="22"/>
    </row>
    <row r="20" spans="1:9" ht="18.75" customHeight="1" x14ac:dyDescent="0.25">
      <c r="A20" s="45"/>
      <c r="B20" s="41"/>
      <c r="C20" s="22"/>
      <c r="D20" s="22"/>
      <c r="E20" s="22"/>
      <c r="F20" s="22"/>
      <c r="G20" s="42"/>
      <c r="H20" s="22"/>
      <c r="I20" s="22"/>
    </row>
    <row r="21" spans="1:9" ht="18.75" customHeight="1" x14ac:dyDescent="0.25">
      <c r="A21" s="45"/>
      <c r="B21" s="41"/>
      <c r="C21" s="22"/>
      <c r="D21" s="22"/>
      <c r="E21" s="22"/>
      <c r="F21" s="22"/>
      <c r="G21" s="42"/>
      <c r="H21" s="22"/>
      <c r="I21" s="22"/>
    </row>
    <row r="22" spans="1:9" ht="18.75" customHeight="1" x14ac:dyDescent="0.25">
      <c r="A22" s="45"/>
      <c r="B22" s="41"/>
      <c r="C22" s="22"/>
      <c r="D22" s="22"/>
      <c r="E22" s="22"/>
      <c r="F22" s="22"/>
      <c r="G22" s="42"/>
      <c r="H22" s="22"/>
      <c r="I22" s="22"/>
    </row>
    <row r="23" spans="1:9" ht="18.75" customHeight="1" x14ac:dyDescent="0.25">
      <c r="A23" s="45"/>
      <c r="B23" s="41"/>
      <c r="C23" s="22"/>
      <c r="D23" s="22"/>
      <c r="E23" s="22"/>
      <c r="F23" s="22"/>
      <c r="G23" s="42"/>
      <c r="H23" s="22"/>
      <c r="I23" s="22"/>
    </row>
    <row r="24" spans="1:9" ht="18.75" customHeight="1" x14ac:dyDescent="0.25">
      <c r="A24" s="45"/>
      <c r="B24" s="41" t="s">
        <v>9</v>
      </c>
      <c r="C24" s="22"/>
      <c r="D24" s="22"/>
      <c r="E24" s="22"/>
      <c r="F24" s="22"/>
      <c r="G24" s="42" t="s">
        <v>11</v>
      </c>
      <c r="H24" s="118">
        <f>'Input &amp; Process'!H19</f>
        <v>1200</v>
      </c>
      <c r="I24" s="41" t="s">
        <v>14</v>
      </c>
    </row>
    <row r="25" spans="1:9" ht="18.75" customHeight="1" x14ac:dyDescent="0.25">
      <c r="A25" s="45"/>
      <c r="B25" s="41" t="s">
        <v>10</v>
      </c>
      <c r="C25" s="22"/>
      <c r="D25" s="22"/>
      <c r="E25" s="22"/>
      <c r="F25" s="22"/>
      <c r="G25" s="42" t="s">
        <v>12</v>
      </c>
      <c r="H25" s="118">
        <f>'Input &amp; Process'!H20</f>
        <v>600</v>
      </c>
      <c r="I25" s="41" t="s">
        <v>14</v>
      </c>
    </row>
    <row r="26" spans="1:9" ht="18.75" customHeight="1" x14ac:dyDescent="0.25">
      <c r="A26" s="45"/>
      <c r="B26" s="41"/>
      <c r="C26" s="22"/>
      <c r="D26" s="22"/>
      <c r="E26" s="22"/>
      <c r="F26" s="22"/>
      <c r="G26" s="42"/>
      <c r="H26" s="22"/>
      <c r="I26" s="22"/>
    </row>
    <row r="27" spans="1:9" ht="18.75" customHeight="1" x14ac:dyDescent="0.25">
      <c r="A27" s="45"/>
      <c r="B27" s="41"/>
      <c r="C27" s="22"/>
      <c r="D27" s="45" t="s">
        <v>17</v>
      </c>
      <c r="E27" s="45" t="s">
        <v>18</v>
      </c>
      <c r="F27" s="45" t="s">
        <v>19</v>
      </c>
      <c r="G27" s="45" t="s">
        <v>20</v>
      </c>
      <c r="H27" s="45" t="s">
        <v>21</v>
      </c>
      <c r="I27" s="22"/>
    </row>
    <row r="28" spans="1:9" ht="18.75" customHeight="1" x14ac:dyDescent="0.25">
      <c r="A28" s="45"/>
      <c r="B28" s="41"/>
      <c r="C28" s="46" t="s">
        <v>15</v>
      </c>
      <c r="D28" s="118">
        <f>'Input &amp; Process'!D23</f>
        <v>15</v>
      </c>
      <c r="E28" s="118">
        <f>'Input &amp; Process'!E23</f>
        <v>15</v>
      </c>
      <c r="F28" s="118">
        <f>'Input &amp; Process'!F23</f>
        <v>15</v>
      </c>
      <c r="G28" s="118">
        <f>'Input &amp; Process'!G23</f>
        <v>15</v>
      </c>
      <c r="H28" s="118">
        <f>'Input &amp; Process'!H23</f>
        <v>15</v>
      </c>
      <c r="I28" s="41" t="s">
        <v>14</v>
      </c>
    </row>
    <row r="29" spans="1:9" ht="18.75" customHeight="1" x14ac:dyDescent="0.25">
      <c r="A29" s="45"/>
      <c r="B29" s="41"/>
      <c r="C29" s="46" t="s">
        <v>16</v>
      </c>
      <c r="D29" s="118">
        <f>'Input &amp; Process'!D24</f>
        <v>100</v>
      </c>
      <c r="E29" s="118">
        <f>'Input &amp; Process'!E24</f>
        <v>60</v>
      </c>
      <c r="F29" s="118">
        <f>'Input &amp; Process'!F24</f>
        <v>40</v>
      </c>
      <c r="G29" s="118">
        <f>'Input &amp; Process'!G24</f>
        <v>40</v>
      </c>
      <c r="H29" s="118">
        <f>'Input &amp; Process'!H24</f>
        <v>100</v>
      </c>
      <c r="I29" s="41" t="s">
        <v>14</v>
      </c>
    </row>
    <row r="30" spans="1:9" ht="18.75" customHeight="1" x14ac:dyDescent="0.25">
      <c r="A30" s="45"/>
      <c r="B30" s="41"/>
      <c r="C30" s="22"/>
      <c r="D30" s="22"/>
      <c r="E30" s="22"/>
      <c r="F30" s="22"/>
      <c r="G30" s="42"/>
      <c r="H30" s="22"/>
      <c r="I30" s="22"/>
    </row>
    <row r="31" spans="1:9" ht="18.75" customHeight="1" x14ac:dyDescent="0.25">
      <c r="A31" s="45"/>
      <c r="B31" s="41" t="s">
        <v>78</v>
      </c>
      <c r="C31" s="22"/>
      <c r="D31" s="22"/>
      <c r="E31" s="22"/>
      <c r="F31" s="22"/>
      <c r="G31" s="42" t="s">
        <v>62</v>
      </c>
      <c r="H31" s="118">
        <f>'Input &amp; Process'!H26</f>
        <v>1</v>
      </c>
      <c r="I31" s="22"/>
    </row>
    <row r="32" spans="1:9" ht="18.75" customHeight="1" x14ac:dyDescent="0.25">
      <c r="A32" s="45"/>
      <c r="B32" s="41" t="s">
        <v>79</v>
      </c>
      <c r="C32" s="22"/>
      <c r="D32" s="22"/>
      <c r="E32" s="22"/>
      <c r="F32" s="22"/>
      <c r="G32" s="42" t="s">
        <v>62</v>
      </c>
      <c r="H32" s="118">
        <f>'Input &amp; Process'!H27</f>
        <v>1</v>
      </c>
      <c r="I32" s="22"/>
    </row>
    <row r="33" spans="1:9" ht="18.75" customHeight="1" x14ac:dyDescent="0.25">
      <c r="A33" s="45"/>
      <c r="B33" s="41" t="s">
        <v>28</v>
      </c>
      <c r="C33" s="22"/>
      <c r="D33" s="22"/>
      <c r="E33" s="22"/>
      <c r="F33" s="22"/>
      <c r="G33" s="42" t="s">
        <v>30</v>
      </c>
      <c r="H33" s="119">
        <f>'Input &amp; Process'!H28</f>
        <v>3</v>
      </c>
      <c r="I33" s="41" t="s">
        <v>14</v>
      </c>
    </row>
    <row r="34" spans="1:9" ht="18.75" customHeight="1" x14ac:dyDescent="0.25">
      <c r="A34" s="45"/>
      <c r="B34" s="41" t="s">
        <v>72</v>
      </c>
      <c r="C34" s="22"/>
      <c r="D34" s="22"/>
      <c r="E34" s="22"/>
      <c r="F34" s="22"/>
      <c r="G34" s="42" t="s">
        <v>73</v>
      </c>
      <c r="H34" s="119">
        <f>'Input &amp; Process'!H29</f>
        <v>7.5</v>
      </c>
      <c r="I34" s="41"/>
    </row>
    <row r="35" spans="1:9" ht="18.75" customHeight="1" x14ac:dyDescent="0.25">
      <c r="A35" s="45"/>
      <c r="B35" s="41" t="s">
        <v>74</v>
      </c>
      <c r="C35" s="22"/>
      <c r="D35" s="22"/>
      <c r="E35" s="22"/>
      <c r="F35" s="22"/>
      <c r="G35" s="42" t="s">
        <v>73</v>
      </c>
      <c r="H35" s="119">
        <f>'Input &amp; Process'!H30</f>
        <v>11</v>
      </c>
      <c r="I35" s="41"/>
    </row>
    <row r="36" spans="1:9" ht="18.75" customHeight="1" x14ac:dyDescent="0.25">
      <c r="A36" s="108" t="s">
        <v>23</v>
      </c>
      <c r="B36" s="37" t="s">
        <v>22</v>
      </c>
      <c r="C36" s="38"/>
      <c r="D36" s="38"/>
      <c r="E36" s="38"/>
      <c r="F36" s="38"/>
      <c r="G36" s="39"/>
      <c r="H36" s="38"/>
      <c r="I36" s="38"/>
    </row>
    <row r="37" spans="1:9" ht="18.75" customHeight="1" x14ac:dyDescent="0.25">
      <c r="A37" s="45"/>
      <c r="B37" s="47"/>
      <c r="C37" s="22"/>
      <c r="D37" s="22"/>
      <c r="E37" s="22"/>
      <c r="F37" s="22"/>
      <c r="G37" s="42"/>
      <c r="H37" s="22"/>
      <c r="I37" s="22"/>
    </row>
    <row r="38" spans="1:9" ht="18.75" customHeight="1" x14ac:dyDescent="0.25">
      <c r="A38" s="45"/>
      <c r="B38" s="41"/>
      <c r="C38" s="22"/>
      <c r="D38" s="22"/>
      <c r="E38" s="22"/>
      <c r="F38" s="22"/>
      <c r="G38" s="42"/>
      <c r="H38" s="22"/>
      <c r="I38" s="22"/>
    </row>
    <row r="39" spans="1:9" ht="18.75" customHeight="1" x14ac:dyDescent="0.25">
      <c r="A39" s="45"/>
      <c r="B39" s="41"/>
      <c r="C39" s="22"/>
      <c r="D39" s="22"/>
      <c r="E39" s="22"/>
      <c r="F39" s="22"/>
      <c r="G39" s="42"/>
      <c r="H39" s="22"/>
      <c r="I39" s="22"/>
    </row>
    <row r="40" spans="1:9" ht="18.75" customHeight="1" x14ac:dyDescent="0.25">
      <c r="A40" s="45"/>
      <c r="B40" s="47"/>
      <c r="C40" s="22"/>
      <c r="D40" s="22"/>
      <c r="E40" s="22"/>
      <c r="F40" s="22"/>
      <c r="G40" s="42"/>
      <c r="H40" s="22"/>
      <c r="I40" s="22"/>
    </row>
    <row r="41" spans="1:9" ht="18.75" customHeight="1" x14ac:dyDescent="0.25">
      <c r="A41" s="45"/>
      <c r="B41" s="47"/>
      <c r="C41" s="22"/>
      <c r="D41" s="22"/>
      <c r="E41" s="22"/>
      <c r="F41" s="22"/>
      <c r="G41" s="42"/>
      <c r="H41" s="22"/>
      <c r="I41" s="22"/>
    </row>
    <row r="42" spans="1:9" ht="18.75" customHeight="1" x14ac:dyDescent="0.25">
      <c r="A42" s="45"/>
      <c r="B42" s="41"/>
      <c r="C42" s="22"/>
      <c r="D42" s="22"/>
      <c r="E42" s="22"/>
      <c r="F42" s="22"/>
      <c r="G42" s="42"/>
      <c r="H42" s="22"/>
      <c r="I42" s="22"/>
    </row>
    <row r="43" spans="1:9" ht="18.75" customHeight="1" x14ac:dyDescent="0.25">
      <c r="A43" s="45"/>
      <c r="B43" s="41"/>
      <c r="C43" s="22"/>
      <c r="D43" s="22"/>
      <c r="E43" s="22"/>
      <c r="F43" s="22"/>
      <c r="G43" s="42"/>
      <c r="H43" s="22"/>
      <c r="I43" s="22"/>
    </row>
    <row r="44" spans="1:9" ht="18.75" customHeight="1" x14ac:dyDescent="0.25">
      <c r="A44" s="45"/>
      <c r="B44" s="47"/>
      <c r="C44" s="22"/>
      <c r="D44" s="22"/>
      <c r="E44" s="22"/>
      <c r="F44" s="22"/>
      <c r="G44" s="42"/>
      <c r="H44" s="22"/>
      <c r="I44" s="22"/>
    </row>
    <row r="45" spans="1:9" ht="18.75" customHeight="1" x14ac:dyDescent="0.25">
      <c r="A45" s="45"/>
      <c r="B45" s="47"/>
      <c r="C45" s="22"/>
      <c r="D45" s="22"/>
      <c r="E45" s="22"/>
      <c r="F45" s="22"/>
      <c r="G45" s="42"/>
      <c r="H45" s="22"/>
      <c r="I45" s="22"/>
    </row>
    <row r="46" spans="1:9" ht="18.75" customHeight="1" x14ac:dyDescent="0.25">
      <c r="A46" s="45"/>
      <c r="B46" s="41"/>
      <c r="C46" s="22"/>
      <c r="D46" s="22"/>
      <c r="E46" s="22"/>
      <c r="F46" s="22"/>
      <c r="G46" s="42"/>
      <c r="H46" s="22"/>
      <c r="I46" s="22"/>
    </row>
    <row r="47" spans="1:9" ht="18.75" customHeight="1" x14ac:dyDescent="0.25">
      <c r="A47" s="45"/>
      <c r="B47" s="41"/>
      <c r="C47" s="22"/>
      <c r="D47" s="22"/>
      <c r="E47" s="22"/>
      <c r="F47" s="22"/>
      <c r="G47" s="42"/>
      <c r="H47" s="22"/>
      <c r="I47" s="22"/>
    </row>
    <row r="48" spans="1:9" ht="18.75" customHeight="1" x14ac:dyDescent="0.25">
      <c r="A48" s="45"/>
      <c r="B48" s="47"/>
      <c r="C48" s="22"/>
      <c r="D48" s="22"/>
      <c r="E48" s="22"/>
      <c r="F48" s="22"/>
      <c r="G48" s="42"/>
      <c r="H48" s="22"/>
      <c r="I48" s="22"/>
    </row>
    <row r="49" spans="1:9" ht="18.75" customHeight="1" x14ac:dyDescent="0.25">
      <c r="A49" s="45"/>
      <c r="B49" s="47"/>
      <c r="C49" s="22"/>
      <c r="D49" s="22"/>
      <c r="E49" s="22"/>
      <c r="F49" s="22"/>
      <c r="G49" s="42"/>
      <c r="H49" s="22"/>
      <c r="I49" s="22"/>
    </row>
    <row r="50" spans="1:9" ht="18.75" customHeight="1" x14ac:dyDescent="0.25">
      <c r="A50" s="45"/>
      <c r="B50" s="41"/>
      <c r="C50" s="22"/>
      <c r="D50" s="22"/>
      <c r="E50" s="22"/>
      <c r="F50" s="22"/>
      <c r="G50" s="42"/>
      <c r="H50" s="22"/>
      <c r="I50" s="22"/>
    </row>
    <row r="51" spans="1:9" ht="18.75" customHeight="1" x14ac:dyDescent="0.25">
      <c r="A51" s="45"/>
      <c r="B51" s="41"/>
      <c r="C51" s="22"/>
      <c r="D51" s="22"/>
      <c r="E51" s="22"/>
      <c r="F51" s="22"/>
      <c r="G51" s="42"/>
      <c r="H51" s="22"/>
      <c r="I51" s="22"/>
    </row>
    <row r="52" spans="1:9" ht="18.75" customHeight="1" x14ac:dyDescent="0.25">
      <c r="A52" s="45"/>
      <c r="B52" s="41"/>
      <c r="C52" s="22"/>
      <c r="D52" s="22"/>
      <c r="E52" s="22"/>
      <c r="F52" s="22"/>
      <c r="G52" s="42"/>
      <c r="H52" s="22"/>
      <c r="I52" s="22"/>
    </row>
    <row r="53" spans="1:9" ht="18.75" customHeight="1" x14ac:dyDescent="0.25">
      <c r="A53" s="45"/>
      <c r="B53" s="41"/>
      <c r="C53" s="22"/>
      <c r="D53" s="22"/>
      <c r="E53" s="22"/>
      <c r="F53" s="22"/>
      <c r="G53" s="42"/>
      <c r="H53" s="22"/>
      <c r="I53" s="22"/>
    </row>
    <row r="54" spans="1:9" ht="18.75" customHeight="1" x14ac:dyDescent="0.25">
      <c r="A54" s="45"/>
      <c r="B54" s="41"/>
      <c r="C54" s="22"/>
      <c r="D54" s="22"/>
      <c r="E54" s="22"/>
      <c r="F54" s="22"/>
      <c r="G54" s="42"/>
      <c r="H54" s="22"/>
      <c r="I54" s="22"/>
    </row>
    <row r="55" spans="1:9" ht="18.75" customHeight="1" x14ac:dyDescent="0.25">
      <c r="A55" s="45"/>
      <c r="B55" s="41"/>
      <c r="C55" s="22"/>
      <c r="D55" s="22"/>
      <c r="E55" s="22"/>
      <c r="F55" s="22"/>
      <c r="G55" s="42"/>
      <c r="H55" s="22"/>
      <c r="I55" s="22"/>
    </row>
    <row r="56" spans="1:9" ht="18.75" customHeight="1" x14ac:dyDescent="0.25">
      <c r="A56" s="45"/>
      <c r="B56" s="41"/>
      <c r="C56" s="22"/>
      <c r="D56" s="22"/>
      <c r="E56" s="22"/>
      <c r="F56" s="22"/>
      <c r="G56" s="42"/>
      <c r="H56" s="22"/>
      <c r="I56" s="22"/>
    </row>
    <row r="57" spans="1:9" ht="18.75" customHeight="1" x14ac:dyDescent="0.25">
      <c r="A57" s="45"/>
      <c r="B57" s="41"/>
      <c r="C57" s="22"/>
      <c r="D57" s="22"/>
      <c r="E57" s="22"/>
      <c r="F57" s="22"/>
      <c r="G57" s="42"/>
      <c r="H57" s="22"/>
      <c r="I57" s="22"/>
    </row>
    <row r="58" spans="1:9" ht="18.75" customHeight="1" x14ac:dyDescent="0.25">
      <c r="A58" s="45"/>
      <c r="B58" s="41"/>
      <c r="C58" s="22"/>
      <c r="D58" s="22"/>
      <c r="E58" s="22"/>
      <c r="F58" s="22"/>
      <c r="G58" s="42"/>
      <c r="H58" s="22"/>
      <c r="I58" s="22"/>
    </row>
    <row r="59" spans="1:9" ht="18.75" customHeight="1" x14ac:dyDescent="0.25">
      <c r="A59" s="45"/>
      <c r="B59" s="41"/>
      <c r="C59" s="22"/>
      <c r="D59" s="22"/>
      <c r="E59" s="22"/>
      <c r="F59" s="22"/>
      <c r="G59" s="42"/>
      <c r="H59" s="22"/>
      <c r="I59" s="22"/>
    </row>
    <row r="60" spans="1:9" ht="18.75" customHeight="1" x14ac:dyDescent="0.25">
      <c r="A60" s="45"/>
      <c r="B60" s="41"/>
      <c r="C60" s="22"/>
      <c r="D60" s="22"/>
      <c r="E60" s="22"/>
      <c r="F60" s="22"/>
      <c r="G60" s="42"/>
      <c r="H60" s="22"/>
      <c r="I60" s="22"/>
    </row>
    <row r="61" spans="1:9" ht="18.75" customHeight="1" x14ac:dyDescent="0.25">
      <c r="A61" s="45"/>
      <c r="B61" s="41"/>
      <c r="C61" s="22"/>
      <c r="D61" s="22"/>
      <c r="E61" s="22"/>
      <c r="F61" s="22"/>
      <c r="G61" s="42"/>
      <c r="H61" s="22"/>
      <c r="I61" s="22"/>
    </row>
    <row r="62" spans="1:9" ht="18.75" customHeight="1" x14ac:dyDescent="0.25">
      <c r="A62" s="45"/>
      <c r="B62" s="115"/>
      <c r="C62" s="169" t="s">
        <v>42</v>
      </c>
      <c r="D62" s="156"/>
      <c r="E62" s="156" t="s">
        <v>43</v>
      </c>
      <c r="F62" s="156"/>
      <c r="G62" s="156" t="s">
        <v>44</v>
      </c>
      <c r="H62" s="156"/>
      <c r="I62" s="22"/>
    </row>
    <row r="63" spans="1:9" ht="18.75" customHeight="1" x14ac:dyDescent="0.25">
      <c r="A63" s="45"/>
      <c r="B63" s="116"/>
      <c r="C63" s="113" t="s">
        <v>13</v>
      </c>
      <c r="D63" s="120">
        <f>'Input &amp; Process'!D59</f>
        <v>140</v>
      </c>
      <c r="E63" s="7" t="s">
        <v>13</v>
      </c>
      <c r="F63" s="120">
        <f>'Input &amp; Process'!F59</f>
        <v>140</v>
      </c>
      <c r="G63" s="7" t="s">
        <v>13</v>
      </c>
      <c r="H63" s="120">
        <f>'Input &amp; Process'!H59</f>
        <v>140</v>
      </c>
      <c r="I63" s="41" t="s">
        <v>14</v>
      </c>
    </row>
    <row r="64" spans="1:9" ht="18.75" customHeight="1" x14ac:dyDescent="0.25">
      <c r="A64" s="45"/>
      <c r="B64" s="116"/>
      <c r="C64" s="113" t="s">
        <v>26</v>
      </c>
      <c r="D64" s="121">
        <f>'Input &amp; Process'!D60</f>
        <v>70</v>
      </c>
      <c r="E64" s="7" t="s">
        <v>26</v>
      </c>
      <c r="F64" s="121">
        <f>'Input &amp; Process'!F60</f>
        <v>70</v>
      </c>
      <c r="G64" s="7" t="s">
        <v>25</v>
      </c>
      <c r="H64" s="120">
        <f>'Input &amp; Process'!H60</f>
        <v>60</v>
      </c>
      <c r="I64" s="41" t="s">
        <v>14</v>
      </c>
    </row>
    <row r="65" spans="1:9" ht="18.75" customHeight="1" x14ac:dyDescent="0.25">
      <c r="A65" s="45"/>
      <c r="B65" s="116"/>
      <c r="C65" s="113" t="s">
        <v>27</v>
      </c>
      <c r="D65" s="120">
        <f>'Input &amp; Process'!D61</f>
        <v>60</v>
      </c>
      <c r="E65" s="7" t="s">
        <v>27</v>
      </c>
      <c r="F65" s="120">
        <f>'Input &amp; Process'!F61</f>
        <v>60</v>
      </c>
      <c r="G65" s="7"/>
      <c r="H65" s="5"/>
      <c r="I65" s="41" t="s">
        <v>14</v>
      </c>
    </row>
    <row r="66" spans="1:9" ht="18.75" customHeight="1" x14ac:dyDescent="0.25">
      <c r="A66" s="45"/>
      <c r="B66" s="117"/>
      <c r="C66" s="113" t="s">
        <v>24</v>
      </c>
      <c r="D66" s="120">
        <f>'Input &amp; Process'!D62</f>
        <v>7</v>
      </c>
      <c r="E66" s="7" t="s">
        <v>24</v>
      </c>
      <c r="F66" s="120">
        <f>'Input &amp; Process'!F62</f>
        <v>7</v>
      </c>
      <c r="G66" s="7"/>
      <c r="H66" s="5"/>
      <c r="I66" s="41" t="s">
        <v>14</v>
      </c>
    </row>
    <row r="67" spans="1:9" ht="18.75" customHeight="1" x14ac:dyDescent="0.25">
      <c r="A67" s="45"/>
      <c r="B67" s="41"/>
      <c r="C67" s="22"/>
      <c r="D67" s="22"/>
      <c r="E67" s="22"/>
      <c r="F67" s="22"/>
      <c r="G67" s="42"/>
      <c r="H67" s="22"/>
      <c r="I67" s="22"/>
    </row>
    <row r="68" spans="1:9" ht="18.75" customHeight="1" x14ac:dyDescent="0.25">
      <c r="A68" s="108" t="s">
        <v>40</v>
      </c>
      <c r="B68" s="37" t="s">
        <v>31</v>
      </c>
      <c r="C68" s="38"/>
      <c r="D68" s="38"/>
      <c r="E68" s="38"/>
      <c r="F68" s="38"/>
      <c r="G68" s="39"/>
      <c r="H68" s="38"/>
      <c r="I68" s="38"/>
    </row>
    <row r="69" spans="1:9" ht="18.75" customHeight="1" x14ac:dyDescent="0.25">
      <c r="A69" s="45"/>
      <c r="B69" s="9" t="s">
        <v>32</v>
      </c>
      <c r="C69" s="22"/>
      <c r="D69" s="22"/>
      <c r="E69" s="22"/>
      <c r="F69" s="22"/>
      <c r="G69" s="42" t="s">
        <v>36</v>
      </c>
      <c r="H69" s="150">
        <f>'Input &amp; Process'!H65</f>
        <v>95000</v>
      </c>
      <c r="I69" s="152">
        <f>'Input &amp; Process'!I65</f>
        <v>0</v>
      </c>
    </row>
    <row r="70" spans="1:9" ht="18.75" customHeight="1" x14ac:dyDescent="0.25">
      <c r="A70" s="45"/>
      <c r="B70" s="9" t="s">
        <v>33</v>
      </c>
      <c r="C70" s="22"/>
      <c r="D70" s="22"/>
      <c r="E70" s="22"/>
      <c r="F70" s="22"/>
      <c r="G70" s="42" t="s">
        <v>37</v>
      </c>
      <c r="H70" s="150">
        <f>'Input &amp; Process'!H66</f>
        <v>110000</v>
      </c>
      <c r="I70" s="152">
        <f>'Input &amp; Process'!I66</f>
        <v>0</v>
      </c>
    </row>
    <row r="71" spans="1:9" ht="18.75" customHeight="1" x14ac:dyDescent="0.25">
      <c r="A71" s="45"/>
      <c r="B71" s="9" t="s">
        <v>34</v>
      </c>
      <c r="C71" s="22"/>
      <c r="D71" s="22"/>
      <c r="E71" s="22"/>
      <c r="F71" s="22"/>
      <c r="G71" s="42" t="s">
        <v>38</v>
      </c>
      <c r="H71" s="150">
        <f>'Input &amp; Process'!H67</f>
        <v>115000</v>
      </c>
      <c r="I71" s="152">
        <f>'Input &amp; Process'!I67</f>
        <v>0</v>
      </c>
    </row>
    <row r="72" spans="1:9" ht="18.75" customHeight="1" x14ac:dyDescent="0.25">
      <c r="A72" s="45"/>
      <c r="B72" s="9" t="s">
        <v>35</v>
      </c>
      <c r="C72" s="22"/>
      <c r="D72" s="22"/>
      <c r="E72" s="22"/>
      <c r="F72" s="22"/>
      <c r="G72" s="42" t="s">
        <v>39</v>
      </c>
      <c r="H72" s="150">
        <f>'Input &amp; Process'!H68</f>
        <v>140000</v>
      </c>
      <c r="I72" s="152">
        <f>'Input &amp; Process'!I68</f>
        <v>0</v>
      </c>
    </row>
    <row r="73" spans="1:9" ht="18.75" customHeight="1" x14ac:dyDescent="0.25">
      <c r="A73" s="108" t="s">
        <v>55</v>
      </c>
      <c r="B73" s="37" t="s">
        <v>41</v>
      </c>
      <c r="C73" s="38"/>
      <c r="D73" s="38"/>
      <c r="E73" s="38"/>
      <c r="F73" s="38"/>
      <c r="G73" s="39"/>
      <c r="H73" s="38"/>
      <c r="I73" s="38"/>
    </row>
    <row r="74" spans="1:9" ht="18.75" customHeight="1" x14ac:dyDescent="0.25">
      <c r="A74" s="45"/>
      <c r="B74" s="41" t="s">
        <v>45</v>
      </c>
      <c r="C74" s="22"/>
      <c r="D74" s="22"/>
      <c r="E74" s="22"/>
      <c r="F74" s="22"/>
      <c r="G74" s="150">
        <f>'Input &amp; Process'!G71</f>
        <v>7000000</v>
      </c>
      <c r="H74" s="151">
        <f>'Input &amp; Process'!H71</f>
        <v>0</v>
      </c>
      <c r="I74" s="10" t="s">
        <v>130</v>
      </c>
    </row>
    <row r="75" spans="1:9" ht="18.75" customHeight="1" x14ac:dyDescent="0.25">
      <c r="A75" s="45"/>
      <c r="B75" s="41" t="s">
        <v>49</v>
      </c>
      <c r="C75" s="22"/>
      <c r="D75" s="22"/>
      <c r="E75" s="22"/>
      <c r="F75" s="22"/>
      <c r="G75" s="150">
        <f>'Input &amp; Process'!G72</f>
        <v>7000000</v>
      </c>
      <c r="H75" s="151">
        <f>'Input &amp; Process'!H72</f>
        <v>0</v>
      </c>
      <c r="I75" s="10" t="s">
        <v>130</v>
      </c>
    </row>
    <row r="76" spans="1:9" ht="18.75" customHeight="1" x14ac:dyDescent="0.25">
      <c r="A76" s="45"/>
      <c r="B76" s="41" t="s">
        <v>50</v>
      </c>
      <c r="C76" s="22"/>
      <c r="D76" s="22"/>
      <c r="E76" s="22"/>
      <c r="F76" s="22"/>
      <c r="G76" s="150">
        <f>'Input &amp; Process'!G73</f>
        <v>35000</v>
      </c>
      <c r="H76" s="151">
        <f>'Input &amp; Process'!H73</f>
        <v>0</v>
      </c>
      <c r="I76" s="10" t="s">
        <v>51</v>
      </c>
    </row>
    <row r="77" spans="1:9" ht="18.75" customHeight="1" x14ac:dyDescent="0.25">
      <c r="A77" s="45"/>
      <c r="B77" s="41" t="s">
        <v>54</v>
      </c>
      <c r="C77" s="22"/>
      <c r="D77" s="22"/>
      <c r="E77" s="22"/>
      <c r="F77" s="22"/>
      <c r="G77" s="150">
        <f>'Input &amp; Process'!G74</f>
        <v>165000</v>
      </c>
      <c r="H77" s="151">
        <f>'Input &amp; Process'!H74</f>
        <v>0</v>
      </c>
      <c r="I77" s="10" t="s">
        <v>131</v>
      </c>
    </row>
    <row r="78" spans="1:9" ht="18.75" customHeight="1" x14ac:dyDescent="0.25">
      <c r="A78" s="45"/>
      <c r="B78" s="41" t="s">
        <v>52</v>
      </c>
      <c r="C78" s="22"/>
      <c r="D78" s="22"/>
      <c r="E78" s="22"/>
      <c r="F78" s="22"/>
      <c r="G78" s="150">
        <f>'Input &amp; Process'!G75</f>
        <v>25000</v>
      </c>
      <c r="H78" s="151">
        <f>'Input &amp; Process'!H75</f>
        <v>0</v>
      </c>
      <c r="I78" s="10" t="s">
        <v>53</v>
      </c>
    </row>
    <row r="79" spans="1:9" ht="18.75" customHeight="1" x14ac:dyDescent="0.25">
      <c r="A79" s="45"/>
      <c r="B79" s="41" t="s">
        <v>48</v>
      </c>
      <c r="C79" s="22"/>
      <c r="D79" s="22"/>
      <c r="E79" s="22"/>
      <c r="F79" s="22"/>
      <c r="G79" s="150">
        <f>'Input &amp; Process'!G76</f>
        <v>15000</v>
      </c>
      <c r="H79" s="151">
        <f>'Input &amp; Process'!H76</f>
        <v>0</v>
      </c>
      <c r="I79" s="10" t="s">
        <v>47</v>
      </c>
    </row>
    <row r="80" spans="1:9" ht="18.75" customHeight="1" x14ac:dyDescent="0.25">
      <c r="A80" s="45"/>
      <c r="B80" s="41" t="s">
        <v>46</v>
      </c>
      <c r="C80" s="22"/>
      <c r="D80" s="22"/>
      <c r="E80" s="22"/>
      <c r="F80" s="22"/>
      <c r="G80" s="150">
        <f>'Input &amp; Process'!G77</f>
        <v>25000</v>
      </c>
      <c r="H80" s="151">
        <f>'Input &amp; Process'!H77</f>
        <v>0</v>
      </c>
      <c r="I80" s="10" t="s">
        <v>47</v>
      </c>
    </row>
    <row r="81" spans="1:9" ht="18.75" customHeight="1" x14ac:dyDescent="0.25">
      <c r="A81" s="45"/>
      <c r="B81" s="41" t="s">
        <v>107</v>
      </c>
      <c r="C81" s="22"/>
      <c r="D81" s="22"/>
      <c r="E81" s="22"/>
      <c r="F81" s="22"/>
      <c r="G81" s="150">
        <f>'Input &amp; Process'!G78</f>
        <v>50000</v>
      </c>
      <c r="H81" s="151">
        <f>'Input &amp; Process'!H78</f>
        <v>0</v>
      </c>
      <c r="I81" s="10" t="s">
        <v>111</v>
      </c>
    </row>
    <row r="82" spans="1:9" ht="18.75" customHeight="1" x14ac:dyDescent="0.25">
      <c r="A82" s="45"/>
      <c r="B82" s="41" t="s">
        <v>112</v>
      </c>
      <c r="C82" s="22"/>
      <c r="D82" s="22"/>
      <c r="E82" s="22"/>
      <c r="F82" s="22"/>
      <c r="G82" s="150">
        <f>'Input &amp; Process'!G79</f>
        <v>67000</v>
      </c>
      <c r="H82" s="151">
        <f>'Input &amp; Process'!H79</f>
        <v>0</v>
      </c>
      <c r="I82" s="10" t="s">
        <v>111</v>
      </c>
    </row>
    <row r="83" spans="1:9" ht="18.75" customHeight="1" x14ac:dyDescent="0.25">
      <c r="A83" s="45"/>
      <c r="B83" s="41" t="s">
        <v>110</v>
      </c>
      <c r="C83" s="22"/>
      <c r="D83" s="22"/>
      <c r="E83" s="22"/>
      <c r="F83" s="22"/>
      <c r="G83" s="150">
        <f>'Input &amp; Process'!G80</f>
        <v>5700</v>
      </c>
      <c r="H83" s="151">
        <f>'Input &amp; Process'!H80</f>
        <v>0</v>
      </c>
      <c r="I83" s="10" t="s">
        <v>113</v>
      </c>
    </row>
    <row r="84" spans="1:9" ht="18.75" customHeight="1" x14ac:dyDescent="0.25">
      <c r="A84" s="92"/>
      <c r="B84" s="22"/>
      <c r="C84" s="22"/>
      <c r="D84" s="22"/>
      <c r="E84" s="22"/>
      <c r="F84" s="22"/>
      <c r="G84" s="22"/>
      <c r="H84" s="22"/>
      <c r="I84" s="22"/>
    </row>
    <row r="85" spans="1:9" ht="18.75" customHeight="1" x14ac:dyDescent="0.25">
      <c r="A85" s="92"/>
      <c r="B85" s="22"/>
      <c r="C85" s="22"/>
      <c r="D85" s="22"/>
      <c r="E85" s="22"/>
      <c r="F85" s="22"/>
      <c r="G85" s="22"/>
      <c r="H85" s="22"/>
      <c r="I85" s="22"/>
    </row>
    <row r="86" spans="1:9" ht="18.75" customHeight="1" x14ac:dyDescent="0.25">
      <c r="A86" s="109" t="s">
        <v>56</v>
      </c>
      <c r="B86" s="78" t="s">
        <v>124</v>
      </c>
      <c r="C86" s="79"/>
      <c r="D86" s="79"/>
      <c r="E86" s="79"/>
      <c r="F86" s="79"/>
      <c r="G86" s="80"/>
      <c r="H86" s="79"/>
      <c r="I86" s="105"/>
    </row>
    <row r="87" spans="1:9" ht="18.75" customHeight="1" x14ac:dyDescent="0.25">
      <c r="A87" s="110"/>
      <c r="B87" s="66"/>
      <c r="C87" s="67"/>
      <c r="D87" s="67"/>
      <c r="E87" s="67"/>
      <c r="F87" s="67"/>
      <c r="G87" s="68"/>
      <c r="H87" s="67"/>
      <c r="I87" s="106"/>
    </row>
    <row r="88" spans="1:9" ht="18.75" customHeight="1" x14ac:dyDescent="0.25">
      <c r="A88" s="110"/>
      <c r="B88" s="22"/>
      <c r="C88" s="22"/>
      <c r="D88" s="22"/>
      <c r="E88" s="22"/>
      <c r="F88" s="22"/>
      <c r="G88" s="22"/>
      <c r="H88" s="22"/>
      <c r="I88" s="22"/>
    </row>
    <row r="89" spans="1:9" ht="18.75" customHeight="1" x14ac:dyDescent="0.25">
      <c r="A89" s="110"/>
      <c r="B89" s="22"/>
      <c r="C89" s="22"/>
      <c r="D89" s="22"/>
      <c r="E89" s="22"/>
      <c r="F89" s="22"/>
      <c r="G89" s="22"/>
      <c r="H89" s="22"/>
      <c r="I89" s="22"/>
    </row>
    <row r="90" spans="1:9" ht="18.75" customHeight="1" x14ac:dyDescent="0.25">
      <c r="A90" s="110"/>
      <c r="B90" s="22"/>
      <c r="C90" s="22"/>
      <c r="D90" s="22"/>
      <c r="E90" s="22"/>
      <c r="F90" s="22"/>
      <c r="G90" s="22"/>
      <c r="H90" s="22"/>
      <c r="I90" s="22"/>
    </row>
    <row r="91" spans="1:9" ht="18.75" customHeight="1" x14ac:dyDescent="0.25">
      <c r="A91" s="110"/>
      <c r="B91" s="22"/>
      <c r="C91" s="22"/>
      <c r="D91" s="22"/>
      <c r="E91" s="22"/>
      <c r="F91" s="22"/>
      <c r="G91" s="22"/>
      <c r="H91" s="22"/>
      <c r="I91" s="22"/>
    </row>
    <row r="92" spans="1:9" ht="18.75" customHeight="1" x14ac:dyDescent="0.25">
      <c r="A92" s="110"/>
      <c r="B92" s="22"/>
      <c r="C92" s="22"/>
      <c r="D92" s="22"/>
      <c r="E92" s="22"/>
      <c r="F92" s="22"/>
      <c r="G92" s="22"/>
      <c r="H92" s="22"/>
      <c r="I92" s="22"/>
    </row>
    <row r="93" spans="1:9" ht="18.75" customHeight="1" x14ac:dyDescent="0.25">
      <c r="A93" s="110"/>
      <c r="B93" s="22"/>
      <c r="C93" s="22"/>
      <c r="D93" s="22"/>
      <c r="E93" s="22"/>
      <c r="F93" s="22"/>
      <c r="G93" s="22"/>
      <c r="H93" s="22"/>
      <c r="I93" s="22"/>
    </row>
    <row r="94" spans="1:9" ht="18.75" customHeight="1" x14ac:dyDescent="0.25">
      <c r="A94" s="110"/>
      <c r="B94" s="22"/>
      <c r="C94" s="22"/>
      <c r="D94" s="22"/>
      <c r="E94" s="22"/>
      <c r="F94" s="22"/>
      <c r="G94" s="22"/>
      <c r="H94" s="22"/>
      <c r="I94" s="22"/>
    </row>
    <row r="95" spans="1:9" ht="18.75" customHeight="1" x14ac:dyDescent="0.25">
      <c r="A95" s="110"/>
      <c r="B95" s="22"/>
      <c r="C95" s="22"/>
      <c r="D95" s="22"/>
      <c r="E95" s="22"/>
      <c r="F95" s="22"/>
      <c r="G95" s="22"/>
      <c r="H95" s="22"/>
      <c r="I95" s="22"/>
    </row>
    <row r="96" spans="1:9" ht="18.75" customHeight="1" x14ac:dyDescent="0.25">
      <c r="A96" s="110"/>
      <c r="B96" s="22"/>
      <c r="C96" s="22"/>
      <c r="D96" s="22"/>
      <c r="E96" s="22"/>
      <c r="F96" s="22"/>
      <c r="G96" s="22"/>
      <c r="H96" s="22"/>
      <c r="I96" s="22"/>
    </row>
    <row r="97" spans="1:9" ht="18.75" customHeight="1" x14ac:dyDescent="0.25">
      <c r="A97" s="110"/>
      <c r="B97" s="22"/>
      <c r="C97" s="22"/>
      <c r="D97" s="22"/>
      <c r="E97" s="22"/>
      <c r="F97" s="22"/>
      <c r="G97" s="22"/>
      <c r="H97" s="22"/>
      <c r="I97" s="22"/>
    </row>
    <row r="98" spans="1:9" ht="18.75" customHeight="1" x14ac:dyDescent="0.25">
      <c r="A98" s="110"/>
      <c r="B98" s="22"/>
      <c r="C98" s="22"/>
      <c r="D98" s="22"/>
      <c r="E98" s="22"/>
      <c r="F98" s="22"/>
      <c r="G98" s="22"/>
      <c r="H98" s="22"/>
      <c r="I98" s="22"/>
    </row>
    <row r="99" spans="1:9" ht="18.75" customHeight="1" x14ac:dyDescent="0.25">
      <c r="A99" s="110"/>
      <c r="B99" s="22"/>
      <c r="C99" s="22"/>
      <c r="D99" s="22"/>
      <c r="E99" s="22"/>
      <c r="F99" s="22"/>
      <c r="G99" s="22"/>
      <c r="H99" s="22"/>
      <c r="I99" s="22"/>
    </row>
    <row r="100" spans="1:9" ht="18.75" customHeight="1" x14ac:dyDescent="0.25">
      <c r="A100" s="110"/>
      <c r="B100" s="22"/>
      <c r="C100" s="22"/>
      <c r="D100" s="22"/>
      <c r="E100" s="22"/>
      <c r="F100" s="22"/>
      <c r="G100" s="22"/>
      <c r="H100" s="22"/>
      <c r="I100" s="22"/>
    </row>
    <row r="101" spans="1:9" ht="18.75" customHeight="1" x14ac:dyDescent="0.25">
      <c r="A101" s="110"/>
      <c r="B101" s="22"/>
      <c r="C101" s="22"/>
      <c r="D101" s="22"/>
      <c r="E101" s="22"/>
      <c r="F101" s="22"/>
      <c r="G101" s="22"/>
      <c r="H101" s="22"/>
      <c r="I101" s="22"/>
    </row>
    <row r="102" spans="1:9" ht="18.75" customHeight="1" x14ac:dyDescent="0.25">
      <c r="A102" s="70"/>
      <c r="B102" s="22"/>
      <c r="C102" s="22"/>
      <c r="D102" s="22"/>
      <c r="E102" s="22"/>
      <c r="F102" s="22"/>
      <c r="G102" s="22"/>
      <c r="H102" s="22"/>
      <c r="I102" s="22"/>
    </row>
    <row r="103" spans="1:9" ht="18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</row>
    <row r="104" spans="1:9" ht="18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</row>
    <row r="105" spans="1:9" ht="18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ht="18.75" customHeight="1" x14ac:dyDescent="0.25">
      <c r="A106" s="22"/>
      <c r="B106" s="153" t="s">
        <v>159</v>
      </c>
      <c r="C106" s="153"/>
      <c r="D106" s="153"/>
      <c r="E106" s="153"/>
      <c r="F106" s="153"/>
      <c r="G106" s="153"/>
      <c r="H106" s="153"/>
      <c r="I106" s="153"/>
    </row>
    <row r="107" spans="1:9" ht="18.75" customHeight="1" x14ac:dyDescent="0.25">
      <c r="A107" s="22"/>
      <c r="B107" s="70"/>
      <c r="C107" s="70"/>
      <c r="D107" s="70"/>
      <c r="E107" s="70"/>
      <c r="F107" s="70"/>
      <c r="G107" s="70"/>
      <c r="H107" s="70"/>
      <c r="I107" s="70"/>
    </row>
    <row r="108" spans="1:9" ht="18.75" customHeight="1" x14ac:dyDescent="0.25">
      <c r="A108" s="22"/>
      <c r="B108" s="22" t="s">
        <v>125</v>
      </c>
      <c r="C108" s="22"/>
      <c r="D108" s="22"/>
      <c r="E108" s="22"/>
      <c r="F108" s="22"/>
      <c r="G108" s="22"/>
      <c r="H108" s="157">
        <f>'Input &amp; Process'!R24</f>
        <v>1580000</v>
      </c>
      <c r="I108" s="158"/>
    </row>
    <row r="109" spans="1:9" ht="18.75" customHeight="1" x14ac:dyDescent="0.25">
      <c r="A109" s="22"/>
      <c r="B109" s="22" t="s">
        <v>126</v>
      </c>
      <c r="C109" s="22"/>
      <c r="D109" s="22"/>
      <c r="E109" s="22"/>
      <c r="F109" s="22"/>
      <c r="G109" s="22"/>
      <c r="H109" s="159">
        <f>'Input &amp; Process'!R25</f>
        <v>642000</v>
      </c>
      <c r="I109" s="160"/>
    </row>
    <row r="110" spans="1:9" ht="18.75" customHeight="1" x14ac:dyDescent="0.25">
      <c r="A110" s="22"/>
      <c r="B110" s="22" t="s">
        <v>127</v>
      </c>
      <c r="C110" s="22"/>
      <c r="D110" s="22"/>
      <c r="E110" s="22"/>
      <c r="F110" s="22"/>
      <c r="G110" s="22"/>
      <c r="H110" s="159">
        <f>'Input &amp; Process'!R26</f>
        <v>938000</v>
      </c>
      <c r="I110" s="160"/>
    </row>
    <row r="111" spans="1:9" ht="18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</row>
    <row r="112" spans="1:9" ht="18.75" customHeight="1" x14ac:dyDescent="0.25">
      <c r="A112" s="22"/>
      <c r="B112" s="76" t="s">
        <v>128</v>
      </c>
      <c r="C112" s="22"/>
      <c r="D112" s="22"/>
      <c r="E112" s="22"/>
      <c r="F112" s="22"/>
      <c r="G112" s="22"/>
      <c r="H112" s="22"/>
      <c r="I112" s="22"/>
    </row>
    <row r="113" spans="1:9" ht="18.75" customHeight="1" x14ac:dyDescent="0.25">
      <c r="A113" s="22"/>
      <c r="B113" s="28" t="s">
        <v>32</v>
      </c>
      <c r="C113" s="22"/>
      <c r="D113" s="22"/>
      <c r="E113" s="22"/>
      <c r="F113" s="22"/>
      <c r="G113" s="88" t="s">
        <v>36</v>
      </c>
      <c r="H113" s="161">
        <f>'Input &amp; Process'!R29</f>
        <v>1.2143459999999999</v>
      </c>
      <c r="I113" s="162"/>
    </row>
    <row r="114" spans="1:9" ht="18.75" customHeight="1" x14ac:dyDescent="0.25">
      <c r="A114" s="22"/>
      <c r="B114" s="28" t="s">
        <v>33</v>
      </c>
      <c r="C114" s="22"/>
      <c r="D114" s="22"/>
      <c r="E114" s="22"/>
      <c r="F114" s="22"/>
      <c r="G114" s="88" t="s">
        <v>37</v>
      </c>
      <c r="H114" s="161">
        <f>'Input &amp; Process'!R30</f>
        <v>2.9587979999999998</v>
      </c>
      <c r="I114" s="162"/>
    </row>
    <row r="115" spans="1:9" ht="18.75" customHeight="1" x14ac:dyDescent="0.25">
      <c r="A115" s="22"/>
      <c r="B115" s="28" t="s">
        <v>34</v>
      </c>
      <c r="C115" s="22"/>
      <c r="D115" s="22"/>
      <c r="E115" s="22"/>
      <c r="F115" s="22"/>
      <c r="G115" s="88" t="s">
        <v>38</v>
      </c>
      <c r="H115" s="161">
        <f>'Input &amp; Process'!R31</f>
        <v>0.31464779999999998</v>
      </c>
      <c r="I115" s="162"/>
    </row>
    <row r="116" spans="1:9" ht="18.75" customHeight="1" x14ac:dyDescent="0.25">
      <c r="A116" s="22"/>
      <c r="B116" s="28" t="s">
        <v>35</v>
      </c>
      <c r="C116" s="22"/>
      <c r="D116" s="22"/>
      <c r="E116" s="22"/>
      <c r="F116" s="22"/>
      <c r="G116" s="88" t="s">
        <v>39</v>
      </c>
      <c r="H116" s="161">
        <f>'Input &amp; Process'!R32</f>
        <v>7.4977299999999997E-2</v>
      </c>
      <c r="I116" s="162"/>
    </row>
    <row r="117" spans="1:9" ht="18.75" customHeight="1" x14ac:dyDescent="0.25">
      <c r="A117" s="22"/>
      <c r="B117" s="76" t="s">
        <v>129</v>
      </c>
      <c r="C117" s="22"/>
      <c r="D117" s="22"/>
      <c r="E117" s="22"/>
      <c r="F117" s="22"/>
      <c r="G117" s="88"/>
      <c r="H117" s="22"/>
      <c r="I117" s="22"/>
    </row>
    <row r="118" spans="1:9" ht="18.75" customHeight="1" x14ac:dyDescent="0.25">
      <c r="A118" s="22"/>
      <c r="B118" s="47" t="s">
        <v>45</v>
      </c>
      <c r="C118" s="22"/>
      <c r="D118" s="22"/>
      <c r="E118" s="22"/>
      <c r="F118" s="22"/>
      <c r="G118" s="88" t="s">
        <v>61</v>
      </c>
      <c r="H118" s="11">
        <f>'Input &amp; Process'!R34</f>
        <v>4.0081800000000001E-2</v>
      </c>
      <c r="I118" s="41"/>
    </row>
    <row r="119" spans="1:9" ht="18.75" customHeight="1" x14ac:dyDescent="0.25">
      <c r="A119" s="22"/>
      <c r="B119" s="47" t="s">
        <v>49</v>
      </c>
      <c r="C119" s="22"/>
      <c r="D119" s="22"/>
      <c r="E119" s="22"/>
      <c r="F119" s="22"/>
      <c r="G119" s="88" t="s">
        <v>61</v>
      </c>
      <c r="H119" s="11">
        <f>'Input &amp; Process'!R35</f>
        <v>2.1599999999999998E-2</v>
      </c>
      <c r="I119" s="41"/>
    </row>
    <row r="120" spans="1:9" ht="18.75" customHeight="1" x14ac:dyDescent="0.25">
      <c r="A120" s="22"/>
      <c r="B120" s="47" t="s">
        <v>50</v>
      </c>
      <c r="C120" s="22"/>
      <c r="D120" s="22"/>
      <c r="E120" s="22"/>
      <c r="F120" s="22"/>
      <c r="G120" s="88" t="s">
        <v>62</v>
      </c>
      <c r="H120" s="5">
        <f>'Input &amp; Process'!R36</f>
        <v>1</v>
      </c>
      <c r="I120" s="41"/>
    </row>
    <row r="121" spans="1:9" ht="18.75" customHeight="1" x14ac:dyDescent="0.25">
      <c r="A121" s="22"/>
      <c r="B121" s="47" t="s">
        <v>54</v>
      </c>
      <c r="C121" s="22"/>
      <c r="D121" s="22"/>
      <c r="E121" s="22"/>
      <c r="F121" s="22"/>
      <c r="G121" s="88" t="s">
        <v>132</v>
      </c>
      <c r="H121" s="11">
        <f>'Input &amp; Process'!R37</f>
        <v>0.72</v>
      </c>
      <c r="I121" s="41"/>
    </row>
    <row r="122" spans="1:9" ht="18.75" customHeight="1" x14ac:dyDescent="0.25">
      <c r="A122" s="22"/>
      <c r="B122" s="47" t="s">
        <v>52</v>
      </c>
      <c r="C122" s="22"/>
      <c r="D122" s="22"/>
      <c r="E122" s="22"/>
      <c r="F122" s="22"/>
      <c r="G122" s="88" t="s">
        <v>62</v>
      </c>
      <c r="H122" s="5">
        <f>'Input &amp; Process'!R38</f>
        <v>2</v>
      </c>
      <c r="I122" s="41"/>
    </row>
    <row r="123" spans="1:9" ht="18.75" customHeight="1" x14ac:dyDescent="0.25">
      <c r="A123" s="22"/>
      <c r="B123" s="47" t="s">
        <v>48</v>
      </c>
      <c r="C123" s="22"/>
      <c r="D123" s="22"/>
      <c r="E123" s="22"/>
      <c r="F123" s="22"/>
      <c r="G123" s="88" t="s">
        <v>160</v>
      </c>
      <c r="H123" s="12">
        <f>'Input &amp; Process'!R39</f>
        <v>0.252438</v>
      </c>
      <c r="I123" s="41"/>
    </row>
    <row r="124" spans="1:9" ht="18.75" customHeight="1" x14ac:dyDescent="0.25">
      <c r="A124" s="22"/>
      <c r="B124" s="47" t="s">
        <v>46</v>
      </c>
      <c r="C124" s="22"/>
      <c r="D124" s="22"/>
      <c r="E124" s="22"/>
      <c r="F124" s="22"/>
      <c r="G124" s="88" t="s">
        <v>160</v>
      </c>
      <c r="H124" s="12">
        <f>'Input &amp; Process'!R40</f>
        <v>4.5547499999999998E-2</v>
      </c>
      <c r="I124" s="41"/>
    </row>
    <row r="125" spans="1:9" ht="18.75" customHeight="1" x14ac:dyDescent="0.25">
      <c r="A125" s="22"/>
      <c r="B125" s="47" t="s">
        <v>107</v>
      </c>
      <c r="C125" s="22"/>
      <c r="D125" s="22"/>
      <c r="E125" s="22"/>
      <c r="F125" s="22"/>
      <c r="G125" s="88" t="s">
        <v>161</v>
      </c>
      <c r="H125" s="11">
        <f>'Input &amp; Process'!R41</f>
        <v>0.33119999999999999</v>
      </c>
      <c r="I125" s="41"/>
    </row>
    <row r="126" spans="1:9" ht="18.75" customHeight="1" x14ac:dyDescent="0.25">
      <c r="A126" s="22"/>
      <c r="B126" s="47" t="s">
        <v>112</v>
      </c>
      <c r="C126" s="22"/>
      <c r="D126" s="22"/>
      <c r="E126" s="22"/>
      <c r="F126" s="22"/>
      <c r="G126" s="88" t="s">
        <v>161</v>
      </c>
      <c r="H126" s="11">
        <f>'Input &amp; Process'!R42</f>
        <v>0.821376</v>
      </c>
      <c r="I126" s="41"/>
    </row>
    <row r="127" spans="1:9" ht="18.75" customHeight="1" x14ac:dyDescent="0.25">
      <c r="A127" s="22"/>
      <c r="B127" s="47" t="s">
        <v>110</v>
      </c>
      <c r="C127" s="22"/>
      <c r="D127" s="22"/>
      <c r="E127" s="22"/>
      <c r="F127" s="22"/>
      <c r="G127" s="88" t="s">
        <v>133</v>
      </c>
      <c r="H127" s="11">
        <f>'Input &amp; Process'!R43</f>
        <v>5</v>
      </c>
      <c r="I127" s="41"/>
    </row>
    <row r="128" spans="1:9" ht="18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</row>
    <row r="129" spans="1:9" ht="18.75" customHeight="1" x14ac:dyDescent="0.25">
      <c r="A129" s="22"/>
      <c r="B129" s="76" t="s">
        <v>162</v>
      </c>
      <c r="C129" s="22"/>
      <c r="D129" s="22"/>
      <c r="E129" s="22"/>
      <c r="F129" s="22"/>
      <c r="G129" s="22"/>
      <c r="H129" s="22"/>
      <c r="I129" s="22"/>
    </row>
    <row r="130" spans="1:9" ht="18.75" customHeight="1" x14ac:dyDescent="0.25">
      <c r="A130" s="22"/>
      <c r="B130" s="41" t="s">
        <v>163</v>
      </c>
      <c r="C130" s="22"/>
      <c r="D130" s="22"/>
      <c r="E130" s="22"/>
      <c r="F130" s="22"/>
      <c r="G130" s="22"/>
      <c r="H130" s="159">
        <f>'Input &amp; Process'!R46</f>
        <v>660000</v>
      </c>
      <c r="I130" s="160"/>
    </row>
    <row r="131" spans="1:9" ht="18.75" customHeight="1" x14ac:dyDescent="0.25">
      <c r="A131" s="22"/>
      <c r="B131" s="41" t="s">
        <v>164</v>
      </c>
      <c r="C131" s="22"/>
      <c r="D131" s="22"/>
      <c r="E131" s="22"/>
      <c r="F131" s="22"/>
      <c r="G131" s="22"/>
      <c r="H131" s="159">
        <f>'Input &amp; Process'!R47</f>
        <v>480000</v>
      </c>
      <c r="I131" s="160"/>
    </row>
    <row r="132" spans="1:9" ht="18.75" customHeight="1" x14ac:dyDescent="0.25">
      <c r="A132" s="22"/>
      <c r="B132" s="41" t="s">
        <v>165</v>
      </c>
      <c r="C132" s="22"/>
      <c r="D132" s="22"/>
      <c r="E132" s="22"/>
      <c r="F132" s="22"/>
      <c r="G132" s="22"/>
      <c r="H132" s="159">
        <f>'Input &amp; Process'!R48</f>
        <v>70000</v>
      </c>
      <c r="I132" s="160"/>
    </row>
    <row r="133" spans="1:9" ht="18.75" customHeight="1" x14ac:dyDescent="0.25">
      <c r="A133" s="22"/>
      <c r="B133" s="41" t="s">
        <v>166</v>
      </c>
      <c r="C133" s="22"/>
      <c r="D133" s="22"/>
      <c r="E133" s="22"/>
      <c r="F133" s="22"/>
      <c r="G133" s="22"/>
      <c r="H133" s="159">
        <f>'Input &amp; Process'!R49</f>
        <v>110000</v>
      </c>
      <c r="I133" s="160"/>
    </row>
    <row r="134" spans="1:9" ht="18.75" customHeight="1" x14ac:dyDescent="0.25">
      <c r="A134" s="22"/>
      <c r="B134" s="41" t="s">
        <v>167</v>
      </c>
      <c r="C134" s="22"/>
      <c r="D134" s="22"/>
      <c r="E134" s="22"/>
      <c r="F134" s="22"/>
      <c r="G134" s="22"/>
      <c r="H134" s="159">
        <f>'Input &amp; Process'!R50</f>
        <v>120000</v>
      </c>
      <c r="I134" s="160"/>
    </row>
    <row r="135" spans="1:9" ht="18.75" customHeight="1" x14ac:dyDescent="0.25">
      <c r="A135" s="22"/>
      <c r="B135" s="41" t="s">
        <v>168</v>
      </c>
      <c r="C135" s="22"/>
      <c r="D135" s="22"/>
      <c r="E135" s="22"/>
      <c r="F135" s="22"/>
      <c r="G135" s="22"/>
      <c r="H135" s="159">
        <f>'Input &amp; Process'!R51</f>
        <v>140000</v>
      </c>
      <c r="I135" s="160"/>
    </row>
    <row r="136" spans="1:9" ht="18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</row>
    <row r="137" spans="1:9" ht="18.75" customHeight="1" x14ac:dyDescent="0.25">
      <c r="A137" s="92"/>
      <c r="B137" s="22"/>
      <c r="C137" s="22"/>
      <c r="D137" s="22"/>
      <c r="E137" s="22"/>
      <c r="F137" s="22"/>
      <c r="G137" s="22"/>
      <c r="H137" s="22"/>
      <c r="I137" s="22"/>
    </row>
    <row r="138" spans="1:9" ht="18.75" customHeight="1" x14ac:dyDescent="0.25">
      <c r="A138" s="109" t="s">
        <v>75</v>
      </c>
      <c r="B138" s="78" t="s">
        <v>57</v>
      </c>
      <c r="C138" s="79"/>
      <c r="D138" s="79"/>
      <c r="E138" s="79"/>
      <c r="F138" s="79"/>
      <c r="G138" s="80"/>
      <c r="H138" s="79"/>
      <c r="I138" s="105"/>
    </row>
    <row r="139" spans="1:9" ht="18.75" customHeight="1" x14ac:dyDescent="0.25">
      <c r="A139" s="108" t="s">
        <v>80</v>
      </c>
      <c r="B139" s="37" t="s">
        <v>66</v>
      </c>
      <c r="C139" s="38"/>
      <c r="D139" s="38"/>
      <c r="E139" s="38"/>
      <c r="F139" s="38"/>
      <c r="G139" s="39"/>
      <c r="H139" s="38"/>
      <c r="I139" s="38"/>
    </row>
    <row r="140" spans="1:9" ht="18.75" customHeight="1" x14ac:dyDescent="0.25">
      <c r="A140" s="45"/>
      <c r="B140" s="41" t="s">
        <v>60</v>
      </c>
      <c r="C140" s="22"/>
      <c r="D140" s="22"/>
      <c r="E140" s="22"/>
      <c r="F140" s="22"/>
      <c r="G140" s="42" t="s">
        <v>62</v>
      </c>
      <c r="H140" s="15">
        <f>'Input &amp; Process'!H84</f>
        <v>1</v>
      </c>
      <c r="I140" s="41" t="s">
        <v>76</v>
      </c>
    </row>
    <row r="141" spans="1:9" ht="18.75" customHeight="1" x14ac:dyDescent="0.25">
      <c r="A141" s="45"/>
      <c r="B141" s="41" t="s">
        <v>59</v>
      </c>
      <c r="C141" s="22"/>
      <c r="D141" s="22"/>
      <c r="E141" s="22"/>
      <c r="F141" s="22"/>
      <c r="G141" s="42" t="s">
        <v>77</v>
      </c>
      <c r="H141" s="13">
        <f>'Input &amp; Process'!H85</f>
        <v>0.72</v>
      </c>
      <c r="I141" s="41" t="s">
        <v>58</v>
      </c>
    </row>
    <row r="142" spans="1:9" ht="18.75" customHeight="1" x14ac:dyDescent="0.25">
      <c r="A142" s="45"/>
      <c r="B142" s="41" t="s">
        <v>64</v>
      </c>
      <c r="C142" s="22"/>
      <c r="D142" s="22"/>
      <c r="E142" s="22"/>
      <c r="F142" s="22"/>
      <c r="G142" s="42" t="s">
        <v>65</v>
      </c>
      <c r="H142" s="11">
        <f>'Input &amp; Process'!H86</f>
        <v>0.42143999999999998</v>
      </c>
      <c r="I142" s="41" t="s">
        <v>58</v>
      </c>
    </row>
    <row r="143" spans="1:9" ht="18.75" customHeight="1" x14ac:dyDescent="0.25">
      <c r="A143" s="45"/>
      <c r="B143" s="41" t="s">
        <v>104</v>
      </c>
      <c r="C143" s="22"/>
      <c r="D143" s="22"/>
      <c r="E143" s="22"/>
      <c r="F143" s="22"/>
      <c r="G143" s="42" t="s">
        <v>105</v>
      </c>
      <c r="H143" s="11">
        <f>'Input &amp; Process'!H87</f>
        <v>0.29855999999999999</v>
      </c>
      <c r="I143" s="41" t="s">
        <v>58</v>
      </c>
    </row>
    <row r="144" spans="1:9" ht="18.75" customHeight="1" x14ac:dyDescent="0.25">
      <c r="A144" s="45"/>
      <c r="B144" s="41" t="s">
        <v>60</v>
      </c>
      <c r="C144" s="22"/>
      <c r="D144" s="22"/>
      <c r="E144" s="22"/>
      <c r="F144" s="22"/>
      <c r="G144" s="42" t="s">
        <v>61</v>
      </c>
      <c r="H144" s="12">
        <f>'Input &amp; Process'!H88</f>
        <v>4.4783999999999996E-3</v>
      </c>
      <c r="I144" s="41" t="s">
        <v>63</v>
      </c>
    </row>
    <row r="145" spans="1:9" ht="18.75" customHeight="1" x14ac:dyDescent="0.25">
      <c r="A145" s="45"/>
      <c r="B145" s="41"/>
      <c r="C145" s="22"/>
      <c r="D145" s="22"/>
      <c r="E145" s="22"/>
      <c r="F145" s="22"/>
      <c r="G145" s="42"/>
      <c r="H145" s="22"/>
      <c r="I145" s="22"/>
    </row>
    <row r="146" spans="1:9" ht="18.75" customHeight="1" x14ac:dyDescent="0.25">
      <c r="A146" s="45"/>
      <c r="B146" s="41"/>
      <c r="C146" s="22"/>
      <c r="D146" s="22"/>
      <c r="E146" s="22"/>
      <c r="F146" s="22"/>
      <c r="G146" s="42"/>
      <c r="H146" s="22"/>
      <c r="I146" s="22"/>
    </row>
    <row r="147" spans="1:9" ht="18.75" customHeight="1" x14ac:dyDescent="0.25">
      <c r="A147" s="108" t="s">
        <v>98</v>
      </c>
      <c r="B147" s="37" t="s">
        <v>67</v>
      </c>
      <c r="C147" s="38"/>
      <c r="D147" s="38"/>
      <c r="E147" s="38"/>
      <c r="F147" s="38"/>
      <c r="G147" s="39"/>
      <c r="H147" s="38"/>
      <c r="I147" s="38"/>
    </row>
    <row r="148" spans="1:9" ht="18.75" customHeight="1" x14ac:dyDescent="0.25">
      <c r="A148" s="45"/>
      <c r="B148" s="41" t="s">
        <v>68</v>
      </c>
      <c r="C148" s="22"/>
      <c r="D148" s="22"/>
      <c r="E148" s="22"/>
      <c r="F148" s="22"/>
      <c r="G148" s="42" t="s">
        <v>11</v>
      </c>
      <c r="H148" s="5">
        <f>'Input &amp; Process'!H91</f>
        <v>1326</v>
      </c>
      <c r="I148" s="41" t="s">
        <v>14</v>
      </c>
    </row>
    <row r="149" spans="1:9" ht="18.75" customHeight="1" x14ac:dyDescent="0.25">
      <c r="A149" s="45"/>
      <c r="B149" s="41" t="s">
        <v>69</v>
      </c>
      <c r="C149" s="22"/>
      <c r="D149" s="22"/>
      <c r="E149" s="22"/>
      <c r="F149" s="22"/>
      <c r="G149" s="42" t="s">
        <v>12</v>
      </c>
      <c r="H149" s="5">
        <f>'Input &amp; Process'!H92</f>
        <v>726</v>
      </c>
      <c r="I149" s="41" t="s">
        <v>14</v>
      </c>
    </row>
    <row r="150" spans="1:9" ht="18.75" customHeight="1" x14ac:dyDescent="0.25">
      <c r="A150" s="45"/>
      <c r="B150" s="41"/>
      <c r="C150" s="22"/>
      <c r="D150" s="22"/>
      <c r="E150" s="22"/>
      <c r="F150" s="22"/>
      <c r="G150" s="42"/>
      <c r="H150" s="23"/>
      <c r="I150" s="41"/>
    </row>
    <row r="151" spans="1:9" ht="18.75" customHeight="1" x14ac:dyDescent="0.25">
      <c r="A151" s="45"/>
      <c r="B151" s="168" t="s">
        <v>120</v>
      </c>
      <c r="C151" s="146"/>
      <c r="D151" s="146"/>
      <c r="E151" s="147"/>
      <c r="F151" s="91" t="s">
        <v>17</v>
      </c>
      <c r="G151" s="24" t="s">
        <v>18</v>
      </c>
      <c r="H151" s="24" t="s">
        <v>19</v>
      </c>
      <c r="I151" s="101"/>
    </row>
    <row r="152" spans="1:9" ht="18.75" customHeight="1" x14ac:dyDescent="0.25">
      <c r="A152" s="45"/>
      <c r="B152" s="114" t="s">
        <v>115</v>
      </c>
      <c r="C152" s="18"/>
      <c r="D152" s="18"/>
      <c r="E152" s="10"/>
      <c r="F152" s="93">
        <f>'Input &amp; Process'!F95</f>
        <v>9650</v>
      </c>
      <c r="G152" s="5">
        <f>'Input &amp; Process'!G95</f>
        <v>9650</v>
      </c>
      <c r="H152" s="5">
        <f>'Input &amp; Process'!H95</f>
        <v>8400</v>
      </c>
      <c r="I152" s="100" t="s">
        <v>29</v>
      </c>
    </row>
    <row r="153" spans="1:9" ht="18.75" customHeight="1" x14ac:dyDescent="0.25">
      <c r="A153" s="45"/>
      <c r="B153" s="114" t="s">
        <v>116</v>
      </c>
      <c r="C153" s="18"/>
      <c r="D153" s="18"/>
      <c r="E153" s="10"/>
      <c r="F153" s="93">
        <f>'Input &amp; Process'!F96</f>
        <v>420</v>
      </c>
      <c r="G153" s="5">
        <f>'Input &amp; Process'!G96</f>
        <v>420</v>
      </c>
      <c r="H153" s="5">
        <f>'Input &amp; Process'!H96</f>
        <v>400</v>
      </c>
      <c r="I153" s="100" t="s">
        <v>14</v>
      </c>
    </row>
    <row r="154" spans="1:9" ht="18.75" customHeight="1" x14ac:dyDescent="0.25">
      <c r="A154" s="45"/>
      <c r="B154" s="114" t="s">
        <v>117</v>
      </c>
      <c r="C154" s="18"/>
      <c r="D154" s="18"/>
      <c r="E154" s="10"/>
      <c r="F154" s="93">
        <f>'Input &amp; Process'!F97</f>
        <v>726</v>
      </c>
      <c r="G154" s="5">
        <f>'Input &amp; Process'!G97</f>
        <v>2418</v>
      </c>
      <c r="H154" s="5">
        <f>'Input &amp; Process'!H97</f>
        <v>726</v>
      </c>
      <c r="I154" s="100" t="s">
        <v>14</v>
      </c>
    </row>
    <row r="155" spans="1:9" ht="18.75" customHeight="1" x14ac:dyDescent="0.25">
      <c r="A155" s="45"/>
      <c r="B155" s="114" t="s">
        <v>118</v>
      </c>
      <c r="C155" s="18"/>
      <c r="D155" s="25"/>
      <c r="E155" s="10"/>
      <c r="F155" s="112">
        <f>'Input &amp; Process'!F98</f>
        <v>7.0058999999999998E-3</v>
      </c>
      <c r="G155" s="12">
        <f>'Input &amp; Process'!G98</f>
        <v>2.3333699999999999E-2</v>
      </c>
      <c r="H155" s="12">
        <f>'Input &amp; Process'!H98</f>
        <v>6.0984000000000003E-3</v>
      </c>
      <c r="I155" s="41" t="s">
        <v>63</v>
      </c>
    </row>
    <row r="156" spans="1:9" ht="18.75" customHeight="1" x14ac:dyDescent="0.25">
      <c r="A156" s="45"/>
      <c r="B156" s="114" t="s">
        <v>119</v>
      </c>
      <c r="C156" s="18"/>
      <c r="D156" s="25"/>
      <c r="E156" s="10"/>
      <c r="F156" s="112">
        <f>'Input &amp; Process'!F99</f>
        <v>0.30492000000000002</v>
      </c>
      <c r="G156" s="12">
        <f>'Input &amp; Process'!G99</f>
        <v>1.01556</v>
      </c>
      <c r="H156" s="12">
        <f>'Input &amp; Process'!H99</f>
        <v>0.29039999999999999</v>
      </c>
      <c r="I156" s="41" t="s">
        <v>58</v>
      </c>
    </row>
    <row r="157" spans="1:9" ht="18.75" customHeight="1" x14ac:dyDescent="0.25">
      <c r="A157" s="45"/>
      <c r="B157" s="41" t="s">
        <v>70</v>
      </c>
      <c r="C157" s="22"/>
      <c r="D157" s="22"/>
      <c r="E157" s="22"/>
      <c r="F157" s="22"/>
      <c r="G157" s="42" t="s">
        <v>71</v>
      </c>
      <c r="H157" s="14">
        <f>'Input &amp; Process'!H100</f>
        <v>3.6437999999999998E-2</v>
      </c>
      <c r="I157" s="41" t="s">
        <v>63</v>
      </c>
    </row>
    <row r="158" spans="1:9" ht="18.75" customHeight="1" x14ac:dyDescent="0.25">
      <c r="A158" s="45"/>
      <c r="B158" s="41" t="s">
        <v>121</v>
      </c>
      <c r="C158" s="22"/>
      <c r="D158" s="22"/>
      <c r="E158" s="22"/>
      <c r="F158" s="22"/>
      <c r="G158" s="42" t="s">
        <v>122</v>
      </c>
      <c r="H158" s="14">
        <f>'Input &amp; Process'!H101</f>
        <v>1.6108800000000001</v>
      </c>
      <c r="I158" s="41" t="s">
        <v>58</v>
      </c>
    </row>
    <row r="159" spans="1:9" ht="18.75" customHeight="1" x14ac:dyDescent="0.25">
      <c r="A159" s="45"/>
      <c r="B159" s="41"/>
      <c r="C159" s="22"/>
      <c r="D159" s="22"/>
      <c r="E159" s="22"/>
      <c r="F159" s="22"/>
      <c r="G159" s="42"/>
      <c r="H159" s="22"/>
      <c r="I159" s="22"/>
    </row>
    <row r="160" spans="1:9" ht="18.75" customHeight="1" x14ac:dyDescent="0.25">
      <c r="A160" s="109" t="s">
        <v>138</v>
      </c>
      <c r="B160" s="78" t="s">
        <v>82</v>
      </c>
      <c r="C160" s="79"/>
      <c r="D160" s="79"/>
      <c r="E160" s="79"/>
      <c r="F160" s="79"/>
      <c r="G160" s="80"/>
      <c r="H160" s="79"/>
      <c r="I160" s="105"/>
    </row>
    <row r="161" spans="1:9" ht="18.75" customHeight="1" x14ac:dyDescent="0.25">
      <c r="A161" s="108" t="s">
        <v>139</v>
      </c>
      <c r="B161" s="37" t="s">
        <v>81</v>
      </c>
      <c r="C161" s="38"/>
      <c r="D161" s="38"/>
      <c r="E161" s="38"/>
      <c r="F161" s="38"/>
      <c r="G161" s="39"/>
      <c r="H161" s="38"/>
      <c r="I161" s="38"/>
    </row>
    <row r="162" spans="1:9" ht="18.75" customHeight="1" x14ac:dyDescent="0.25">
      <c r="A162" s="111"/>
      <c r="B162" s="149" t="s">
        <v>83</v>
      </c>
      <c r="C162" s="149"/>
      <c r="D162" s="94" t="s">
        <v>87</v>
      </c>
      <c r="E162" s="149" t="s">
        <v>84</v>
      </c>
      <c r="F162" s="149"/>
      <c r="G162" s="149" t="s">
        <v>85</v>
      </c>
      <c r="H162" s="149"/>
      <c r="I162" s="107"/>
    </row>
    <row r="163" spans="1:9" ht="18.75" customHeight="1" x14ac:dyDescent="0.25">
      <c r="A163" s="45"/>
      <c r="B163" s="103" t="s">
        <v>86</v>
      </c>
      <c r="C163" s="17"/>
      <c r="D163" s="17"/>
      <c r="E163" s="141"/>
      <c r="F163" s="141"/>
      <c r="G163" s="141"/>
      <c r="H163" s="141"/>
      <c r="I163" s="22"/>
    </row>
    <row r="164" spans="1:9" ht="18.75" customHeight="1" x14ac:dyDescent="0.25">
      <c r="A164" s="45"/>
      <c r="B164" s="167" t="s">
        <v>94</v>
      </c>
      <c r="C164" s="139"/>
      <c r="D164" s="11">
        <v>0.8</v>
      </c>
      <c r="E164" s="140">
        <f>'Input &amp; Process'!E107</f>
        <v>95000</v>
      </c>
      <c r="F164" s="141">
        <f>'Input &amp; Process'!F107</f>
        <v>0</v>
      </c>
      <c r="G164" s="142">
        <f>'Input &amp; Process'!G107</f>
        <v>76000</v>
      </c>
      <c r="H164" s="142">
        <f>'Input &amp; Process'!H107</f>
        <v>0</v>
      </c>
      <c r="I164" s="22"/>
    </row>
    <row r="165" spans="1:9" ht="18.75" customHeight="1" x14ac:dyDescent="0.25">
      <c r="A165" s="45"/>
      <c r="B165" s="167" t="s">
        <v>95</v>
      </c>
      <c r="C165" s="139"/>
      <c r="D165" s="11">
        <v>2.4</v>
      </c>
      <c r="E165" s="140">
        <f>'Input &amp; Process'!E108</f>
        <v>110000</v>
      </c>
      <c r="F165" s="141">
        <f>'Input &amp; Process'!F108</f>
        <v>0</v>
      </c>
      <c r="G165" s="142">
        <f>'Input &amp; Process'!G108</f>
        <v>264000</v>
      </c>
      <c r="H165" s="142">
        <f>'Input &amp; Process'!H108</f>
        <v>0</v>
      </c>
      <c r="I165" s="22"/>
    </row>
    <row r="166" spans="1:9" ht="18.75" customHeight="1" x14ac:dyDescent="0.25">
      <c r="A166" s="45"/>
      <c r="B166" s="167" t="s">
        <v>96</v>
      </c>
      <c r="C166" s="139"/>
      <c r="D166" s="11">
        <v>0.24</v>
      </c>
      <c r="E166" s="140">
        <f>'Input &amp; Process'!E109</f>
        <v>115000</v>
      </c>
      <c r="F166" s="141">
        <f>'Input &amp; Process'!F109</f>
        <v>0</v>
      </c>
      <c r="G166" s="142">
        <f>'Input &amp; Process'!G109</f>
        <v>27600</v>
      </c>
      <c r="H166" s="142">
        <f>'Input &amp; Process'!H109</f>
        <v>0</v>
      </c>
      <c r="I166" s="22"/>
    </row>
    <row r="167" spans="1:9" ht="18.75" customHeight="1" x14ac:dyDescent="0.25">
      <c r="A167" s="45"/>
      <c r="B167" s="167" t="s">
        <v>97</v>
      </c>
      <c r="C167" s="139"/>
      <c r="D167" s="11">
        <v>7.4999999999999997E-2</v>
      </c>
      <c r="E167" s="140">
        <f>'Input &amp; Process'!E110</f>
        <v>140000</v>
      </c>
      <c r="F167" s="141">
        <f>'Input &amp; Process'!F110</f>
        <v>0</v>
      </c>
      <c r="G167" s="142">
        <f>'Input &amp; Process'!G110</f>
        <v>10500</v>
      </c>
      <c r="H167" s="142">
        <f>'Input &amp; Process'!H110</f>
        <v>0</v>
      </c>
      <c r="I167" s="22"/>
    </row>
    <row r="168" spans="1:9" ht="18.75" customHeight="1" x14ac:dyDescent="0.25">
      <c r="A168" s="45"/>
      <c r="B168" s="144" t="s">
        <v>88</v>
      </c>
      <c r="C168" s="144"/>
      <c r="D168" s="144"/>
      <c r="E168" s="144"/>
      <c r="F168" s="144"/>
      <c r="G168" s="145">
        <f>SUM(G164:H167)</f>
        <v>378100</v>
      </c>
      <c r="H168" s="145"/>
      <c r="I168" s="22"/>
    </row>
    <row r="169" spans="1:9" ht="18.75" customHeight="1" x14ac:dyDescent="0.25">
      <c r="A169" s="45"/>
      <c r="B169" s="104"/>
      <c r="C169" s="18"/>
      <c r="D169" s="18"/>
      <c r="E169" s="18"/>
      <c r="F169" s="18"/>
      <c r="G169" s="19"/>
      <c r="H169" s="20"/>
      <c r="I169" s="22"/>
    </row>
    <row r="170" spans="1:9" ht="18.75" customHeight="1" x14ac:dyDescent="0.25">
      <c r="A170" s="45"/>
      <c r="B170" s="103" t="s">
        <v>89</v>
      </c>
      <c r="C170" s="17"/>
      <c r="D170" s="17"/>
      <c r="E170" s="141"/>
      <c r="F170" s="141"/>
      <c r="G170" s="142"/>
      <c r="H170" s="142"/>
      <c r="I170" s="22"/>
    </row>
    <row r="171" spans="1:9" ht="18.75" customHeight="1" x14ac:dyDescent="0.25">
      <c r="A171" s="45"/>
      <c r="B171" s="167" t="s">
        <v>91</v>
      </c>
      <c r="C171" s="139"/>
      <c r="D171" s="11">
        <v>0.03</v>
      </c>
      <c r="E171" s="140">
        <f>'Input &amp; Process'!E114</f>
        <v>7000000</v>
      </c>
      <c r="F171" s="141">
        <f>'Input &amp; Process'!F114</f>
        <v>0</v>
      </c>
      <c r="G171" s="142">
        <f>'Input &amp; Process'!G114</f>
        <v>210000</v>
      </c>
      <c r="H171" s="142">
        <f>'Input &amp; Process'!H114</f>
        <v>0</v>
      </c>
      <c r="I171" s="22"/>
    </row>
    <row r="172" spans="1:9" ht="18.75" customHeight="1" x14ac:dyDescent="0.25">
      <c r="A172" s="45"/>
      <c r="B172" s="167" t="s">
        <v>92</v>
      </c>
      <c r="C172" s="139"/>
      <c r="D172" s="11">
        <v>1</v>
      </c>
      <c r="E172" s="140">
        <f>'Input &amp; Process'!E115</f>
        <v>165000</v>
      </c>
      <c r="F172" s="141">
        <f>'Input &amp; Process'!F115</f>
        <v>0</v>
      </c>
      <c r="G172" s="142">
        <f>'Input &amp; Process'!G115</f>
        <v>165000</v>
      </c>
      <c r="H172" s="142">
        <f>'Input &amp; Process'!H115</f>
        <v>0</v>
      </c>
      <c r="I172" s="22"/>
    </row>
    <row r="173" spans="1:9" ht="18.75" customHeight="1" x14ac:dyDescent="0.25">
      <c r="A173" s="45"/>
      <c r="B173" s="167" t="s">
        <v>90</v>
      </c>
      <c r="C173" s="139"/>
      <c r="D173" s="11">
        <v>0.3</v>
      </c>
      <c r="E173" s="140">
        <f>'Input &amp; Process'!E116</f>
        <v>15000</v>
      </c>
      <c r="F173" s="141">
        <f>'Input &amp; Process'!F116</f>
        <v>0</v>
      </c>
      <c r="G173" s="142">
        <f>'Input &amp; Process'!G116</f>
        <v>4500</v>
      </c>
      <c r="H173" s="142">
        <f>'Input &amp; Process'!H116</f>
        <v>0</v>
      </c>
      <c r="I173" s="22"/>
    </row>
    <row r="174" spans="1:9" ht="18.75" customHeight="1" x14ac:dyDescent="0.25">
      <c r="A174" s="45"/>
      <c r="B174" s="167"/>
      <c r="C174" s="139"/>
      <c r="D174" s="11"/>
      <c r="E174" s="140"/>
      <c r="F174" s="141"/>
      <c r="G174" s="142"/>
      <c r="H174" s="142"/>
      <c r="I174" s="22"/>
    </row>
    <row r="175" spans="1:9" ht="18.75" customHeight="1" x14ac:dyDescent="0.25">
      <c r="A175" s="45"/>
      <c r="B175" s="144" t="s">
        <v>194</v>
      </c>
      <c r="C175" s="144"/>
      <c r="D175" s="144"/>
      <c r="E175" s="144"/>
      <c r="F175" s="144"/>
      <c r="G175" s="145">
        <f>SUM(G171:H174)</f>
        <v>379500</v>
      </c>
      <c r="H175" s="145"/>
      <c r="I175" s="22"/>
    </row>
    <row r="176" spans="1:9" ht="18.75" customHeight="1" x14ac:dyDescent="0.25">
      <c r="A176" s="45"/>
      <c r="B176" s="104"/>
      <c r="C176" s="18"/>
      <c r="D176" s="18"/>
      <c r="E176" s="18"/>
      <c r="F176" s="18"/>
      <c r="G176" s="19"/>
      <c r="H176" s="20"/>
      <c r="I176" s="22"/>
    </row>
    <row r="177" spans="1:9" ht="18.75" customHeight="1" x14ac:dyDescent="0.25">
      <c r="A177" s="45"/>
      <c r="B177" s="133" t="s">
        <v>93</v>
      </c>
      <c r="C177" s="133"/>
      <c r="D177" s="133"/>
      <c r="E177" s="133"/>
      <c r="F177" s="133"/>
      <c r="G177" s="134">
        <f>'Input &amp; Process'!G120</f>
        <v>904006.20000000007</v>
      </c>
      <c r="H177" s="134">
        <f>'Input &amp; Process'!H120</f>
        <v>0</v>
      </c>
      <c r="I177" s="22"/>
    </row>
    <row r="178" spans="1:9" ht="18.75" customHeight="1" x14ac:dyDescent="0.25">
      <c r="A178" s="45"/>
      <c r="B178" s="136" t="s">
        <v>200</v>
      </c>
      <c r="C178" s="136"/>
      <c r="D178" s="136"/>
      <c r="E178" s="136"/>
      <c r="F178" s="136"/>
      <c r="G178" s="137">
        <f>'Input &amp; Process'!G121</f>
        <v>660000</v>
      </c>
      <c r="H178" s="137">
        <f>'Input &amp; Process'!H121</f>
        <v>0</v>
      </c>
      <c r="I178" s="22"/>
    </row>
    <row r="179" spans="1:9" ht="18.75" customHeight="1" x14ac:dyDescent="0.25">
      <c r="A179" s="45"/>
      <c r="B179" s="41"/>
      <c r="C179" s="22"/>
      <c r="D179" s="22"/>
      <c r="E179" s="22"/>
      <c r="F179" s="22"/>
      <c r="G179" s="42"/>
      <c r="H179" s="22"/>
      <c r="I179" s="22"/>
    </row>
    <row r="180" spans="1:9" ht="18.75" customHeight="1" x14ac:dyDescent="0.25">
      <c r="A180" s="45"/>
      <c r="B180" s="41"/>
      <c r="C180" s="22"/>
      <c r="D180" s="22"/>
      <c r="E180" s="22"/>
      <c r="F180" s="22"/>
      <c r="G180" s="42"/>
      <c r="H180" s="22"/>
      <c r="I180" s="22"/>
    </row>
    <row r="181" spans="1:9" ht="18.75" customHeight="1" x14ac:dyDescent="0.25">
      <c r="A181" s="45"/>
      <c r="B181" s="41"/>
      <c r="C181" s="22"/>
      <c r="D181" s="22"/>
      <c r="E181" s="22"/>
      <c r="F181" s="22"/>
      <c r="G181" s="42"/>
      <c r="H181" s="22"/>
      <c r="I181" s="22"/>
    </row>
    <row r="182" spans="1:9" ht="18.75" customHeight="1" x14ac:dyDescent="0.25">
      <c r="A182" s="45"/>
      <c r="B182" s="41"/>
      <c r="C182" s="22"/>
      <c r="D182" s="22"/>
      <c r="E182" s="22"/>
      <c r="F182" s="22"/>
      <c r="G182" s="42"/>
      <c r="H182" s="22"/>
      <c r="I182" s="22"/>
    </row>
    <row r="183" spans="1:9" ht="18.75" customHeight="1" x14ac:dyDescent="0.25">
      <c r="A183" s="45"/>
      <c r="B183" s="41"/>
      <c r="C183" s="22"/>
      <c r="D183" s="22"/>
      <c r="E183" s="22"/>
      <c r="F183" s="22"/>
      <c r="G183" s="42"/>
      <c r="H183" s="22"/>
      <c r="I183" s="22"/>
    </row>
    <row r="184" spans="1:9" ht="18.75" customHeight="1" x14ac:dyDescent="0.25">
      <c r="A184" s="108" t="s">
        <v>140</v>
      </c>
      <c r="B184" s="37" t="s">
        <v>99</v>
      </c>
      <c r="C184" s="38"/>
      <c r="D184" s="38"/>
      <c r="E184" s="38"/>
      <c r="F184" s="38"/>
      <c r="G184" s="39"/>
      <c r="H184" s="38"/>
      <c r="I184" s="38"/>
    </row>
    <row r="185" spans="1:9" ht="18.75" customHeight="1" x14ac:dyDescent="0.25">
      <c r="A185" s="111"/>
      <c r="B185" s="149" t="s">
        <v>83</v>
      </c>
      <c r="C185" s="149"/>
      <c r="D185" s="94" t="s">
        <v>87</v>
      </c>
      <c r="E185" s="149" t="s">
        <v>84</v>
      </c>
      <c r="F185" s="149"/>
      <c r="G185" s="149" t="s">
        <v>85</v>
      </c>
      <c r="H185" s="149"/>
      <c r="I185" s="107"/>
    </row>
    <row r="186" spans="1:9" ht="18.75" customHeight="1" x14ac:dyDescent="0.25">
      <c r="A186" s="45"/>
      <c r="B186" s="103" t="s">
        <v>86</v>
      </c>
      <c r="C186" s="17"/>
      <c r="D186" s="17"/>
      <c r="E186" s="141"/>
      <c r="F186" s="141"/>
      <c r="G186" s="141"/>
      <c r="H186" s="141"/>
      <c r="I186" s="22"/>
    </row>
    <row r="187" spans="1:9" ht="18.75" customHeight="1" x14ac:dyDescent="0.25">
      <c r="A187" s="45"/>
      <c r="B187" s="167" t="s">
        <v>94</v>
      </c>
      <c r="C187" s="139"/>
      <c r="D187" s="11">
        <v>7</v>
      </c>
      <c r="E187" s="140">
        <f>'Input &amp; Process'!E126</f>
        <v>95000</v>
      </c>
      <c r="F187" s="141">
        <f>'Input &amp; Process'!F126</f>
        <v>0</v>
      </c>
      <c r="G187" s="142">
        <f>'Input &amp; Process'!G126</f>
        <v>665000</v>
      </c>
      <c r="H187" s="142">
        <f>'Input &amp; Process'!H126</f>
        <v>0</v>
      </c>
      <c r="I187" s="22"/>
    </row>
    <row r="188" spans="1:9" ht="18.75" customHeight="1" x14ac:dyDescent="0.25">
      <c r="A188" s="45"/>
      <c r="B188" s="167" t="s">
        <v>95</v>
      </c>
      <c r="C188" s="139"/>
      <c r="D188" s="11">
        <v>21</v>
      </c>
      <c r="E188" s="140">
        <f>'Input &amp; Process'!E127</f>
        <v>110000</v>
      </c>
      <c r="F188" s="141">
        <f>'Input &amp; Process'!F127</f>
        <v>0</v>
      </c>
      <c r="G188" s="142">
        <f>'Input &amp; Process'!G127</f>
        <v>2310000</v>
      </c>
      <c r="H188" s="142">
        <f>'Input &amp; Process'!H127</f>
        <v>0</v>
      </c>
      <c r="I188" s="22"/>
    </row>
    <row r="189" spans="1:9" ht="18.75" customHeight="1" x14ac:dyDescent="0.25">
      <c r="A189" s="45"/>
      <c r="B189" s="167" t="s">
        <v>96</v>
      </c>
      <c r="C189" s="139"/>
      <c r="D189" s="11">
        <v>2.1</v>
      </c>
      <c r="E189" s="140">
        <f>'Input &amp; Process'!E128</f>
        <v>115000</v>
      </c>
      <c r="F189" s="141">
        <f>'Input &amp; Process'!F128</f>
        <v>0</v>
      </c>
      <c r="G189" s="142">
        <f>'Input &amp; Process'!G128</f>
        <v>241500</v>
      </c>
      <c r="H189" s="142">
        <f>'Input &amp; Process'!H128</f>
        <v>0</v>
      </c>
      <c r="I189" s="22"/>
    </row>
    <row r="190" spans="1:9" ht="18.75" customHeight="1" x14ac:dyDescent="0.25">
      <c r="A190" s="45"/>
      <c r="B190" s="167" t="s">
        <v>97</v>
      </c>
      <c r="C190" s="139"/>
      <c r="D190" s="11">
        <v>0.35</v>
      </c>
      <c r="E190" s="140">
        <f>'Input &amp; Process'!E129</f>
        <v>140000</v>
      </c>
      <c r="F190" s="141">
        <f>'Input &amp; Process'!F129</f>
        <v>0</v>
      </c>
      <c r="G190" s="142">
        <f>'Input &amp; Process'!G129</f>
        <v>49000</v>
      </c>
      <c r="H190" s="142">
        <f>'Input &amp; Process'!H129</f>
        <v>0</v>
      </c>
      <c r="I190" s="22"/>
    </row>
    <row r="191" spans="1:9" ht="18.75" customHeight="1" x14ac:dyDescent="0.25">
      <c r="A191" s="45"/>
      <c r="B191" s="144" t="s">
        <v>88</v>
      </c>
      <c r="C191" s="144"/>
      <c r="D191" s="144"/>
      <c r="E191" s="144"/>
      <c r="F191" s="144"/>
      <c r="G191" s="145">
        <f>SUM(G187:H190)</f>
        <v>3265500</v>
      </c>
      <c r="H191" s="145"/>
      <c r="I191" s="22"/>
    </row>
    <row r="192" spans="1:9" ht="18.75" customHeight="1" x14ac:dyDescent="0.25">
      <c r="A192" s="45"/>
      <c r="B192" s="104"/>
      <c r="C192" s="18"/>
      <c r="D192" s="18"/>
      <c r="E192" s="18"/>
      <c r="F192" s="18"/>
      <c r="G192" s="19"/>
      <c r="H192" s="20"/>
      <c r="I192" s="22"/>
    </row>
    <row r="193" spans="1:9" ht="18.75" customHeight="1" x14ac:dyDescent="0.25">
      <c r="A193" s="45"/>
      <c r="B193" s="103" t="s">
        <v>89</v>
      </c>
      <c r="C193" s="17"/>
      <c r="D193" s="17"/>
      <c r="E193" s="141"/>
      <c r="F193" s="141"/>
      <c r="G193" s="142"/>
      <c r="H193" s="142"/>
      <c r="I193" s="22"/>
    </row>
    <row r="194" spans="1:9" ht="18.75" customHeight="1" x14ac:dyDescent="0.25">
      <c r="A194" s="45"/>
      <c r="B194" s="167" t="s">
        <v>100</v>
      </c>
      <c r="C194" s="139"/>
      <c r="D194" s="11">
        <v>1.1000000000000001</v>
      </c>
      <c r="E194" s="140">
        <f>'Input &amp; Process'!E133</f>
        <v>7000000</v>
      </c>
      <c r="F194" s="141">
        <f>'Input &amp; Process'!F133</f>
        <v>0</v>
      </c>
      <c r="G194" s="142">
        <f>'Input &amp; Process'!G133</f>
        <v>7700000.0000000009</v>
      </c>
      <c r="H194" s="142">
        <f>'Input &amp; Process'!H133</f>
        <v>0</v>
      </c>
      <c r="I194" s="22"/>
    </row>
    <row r="195" spans="1:9" ht="18.75" customHeight="1" x14ac:dyDescent="0.25">
      <c r="A195" s="45"/>
      <c r="B195" s="167" t="s">
        <v>101</v>
      </c>
      <c r="C195" s="139"/>
      <c r="D195" s="11">
        <v>1.25</v>
      </c>
      <c r="E195" s="140">
        <f>'Input &amp; Process'!E134</f>
        <v>25000</v>
      </c>
      <c r="F195" s="141">
        <f>'Input &amp; Process'!F134</f>
        <v>0</v>
      </c>
      <c r="G195" s="142">
        <f>'Input &amp; Process'!G134</f>
        <v>31250</v>
      </c>
      <c r="H195" s="142">
        <f>'Input &amp; Process'!H134</f>
        <v>0</v>
      </c>
      <c r="I195" s="22"/>
    </row>
    <row r="196" spans="1:9" ht="18.75" customHeight="1" x14ac:dyDescent="0.25">
      <c r="A196" s="45"/>
      <c r="B196" s="167" t="s">
        <v>90</v>
      </c>
      <c r="C196" s="139"/>
      <c r="D196" s="11">
        <v>1</v>
      </c>
      <c r="E196" s="140">
        <f>'Input &amp; Process'!E135</f>
        <v>15000</v>
      </c>
      <c r="F196" s="141">
        <f>'Input &amp; Process'!F135</f>
        <v>0</v>
      </c>
      <c r="G196" s="142">
        <f>'Input &amp; Process'!G135</f>
        <v>15000</v>
      </c>
      <c r="H196" s="142">
        <f>'Input &amp; Process'!H135</f>
        <v>0</v>
      </c>
      <c r="I196" s="22"/>
    </row>
    <row r="197" spans="1:9" ht="18.75" customHeight="1" x14ac:dyDescent="0.25">
      <c r="A197" s="45"/>
      <c r="B197" s="167"/>
      <c r="C197" s="139"/>
      <c r="D197" s="11"/>
      <c r="E197" s="140"/>
      <c r="F197" s="141"/>
      <c r="G197" s="142"/>
      <c r="H197" s="142"/>
      <c r="I197" s="22"/>
    </row>
    <row r="198" spans="1:9" ht="18.75" customHeight="1" x14ac:dyDescent="0.25">
      <c r="A198" s="45"/>
      <c r="B198" s="144" t="s">
        <v>194</v>
      </c>
      <c r="C198" s="144"/>
      <c r="D198" s="144"/>
      <c r="E198" s="144"/>
      <c r="F198" s="144"/>
      <c r="G198" s="145">
        <f>SUM(G194:H197)</f>
        <v>7746250.0000000009</v>
      </c>
      <c r="H198" s="145"/>
      <c r="I198" s="22"/>
    </row>
    <row r="199" spans="1:9" ht="18.75" customHeight="1" x14ac:dyDescent="0.25">
      <c r="A199" s="45"/>
      <c r="B199" s="104"/>
      <c r="C199" s="18"/>
      <c r="D199" s="18"/>
      <c r="E199" s="18"/>
      <c r="F199" s="18"/>
      <c r="G199" s="19"/>
      <c r="H199" s="20"/>
      <c r="I199" s="22"/>
    </row>
    <row r="200" spans="1:9" ht="18.75" customHeight="1" x14ac:dyDescent="0.25">
      <c r="A200" s="45"/>
      <c r="B200" s="133" t="s">
        <v>93</v>
      </c>
      <c r="C200" s="133"/>
      <c r="D200" s="133"/>
      <c r="E200" s="133"/>
      <c r="F200" s="133"/>
      <c r="G200" s="134">
        <f>'Input &amp; Process'!G139</f>
        <v>13139770.687500002</v>
      </c>
      <c r="H200" s="134">
        <f>'Input &amp; Process'!H139</f>
        <v>0</v>
      </c>
      <c r="I200" s="22"/>
    </row>
    <row r="201" spans="1:9" ht="18.75" customHeight="1" x14ac:dyDescent="0.25">
      <c r="A201" s="45"/>
      <c r="B201" s="136" t="s">
        <v>199</v>
      </c>
      <c r="C201" s="136"/>
      <c r="D201" s="136"/>
      <c r="E201" s="136"/>
      <c r="F201" s="136"/>
      <c r="G201" s="137">
        <f>'Input &amp; Process'!G140</f>
        <v>480000</v>
      </c>
      <c r="H201" s="137">
        <f>'Input &amp; Process'!H140</f>
        <v>0</v>
      </c>
      <c r="I201" s="22"/>
    </row>
    <row r="202" spans="1:9" ht="18.75" customHeight="1" x14ac:dyDescent="0.25">
      <c r="A202" s="45"/>
      <c r="B202" s="41"/>
      <c r="C202" s="22"/>
      <c r="D202" s="22"/>
      <c r="E202" s="22"/>
      <c r="F202" s="22"/>
      <c r="G202" s="42"/>
      <c r="H202" s="22"/>
      <c r="I202" s="22"/>
    </row>
    <row r="203" spans="1:9" ht="18.75" customHeight="1" x14ac:dyDescent="0.25">
      <c r="A203" s="108" t="s">
        <v>141</v>
      </c>
      <c r="B203" s="37" t="s">
        <v>169</v>
      </c>
      <c r="C203" s="38"/>
      <c r="D203" s="38"/>
      <c r="E203" s="38"/>
      <c r="F203" s="38"/>
      <c r="G203" s="39"/>
      <c r="H203" s="38"/>
      <c r="I203" s="38"/>
    </row>
    <row r="204" spans="1:9" ht="18.75" customHeight="1" x14ac:dyDescent="0.25">
      <c r="A204" s="111"/>
      <c r="B204" s="149" t="s">
        <v>83</v>
      </c>
      <c r="C204" s="149"/>
      <c r="D204" s="94" t="s">
        <v>87</v>
      </c>
      <c r="E204" s="149" t="s">
        <v>84</v>
      </c>
      <c r="F204" s="149"/>
      <c r="G204" s="149" t="s">
        <v>85</v>
      </c>
      <c r="H204" s="149"/>
      <c r="I204" s="107"/>
    </row>
    <row r="205" spans="1:9" ht="18.75" customHeight="1" x14ac:dyDescent="0.25">
      <c r="A205" s="45"/>
      <c r="B205" s="103" t="s">
        <v>86</v>
      </c>
      <c r="C205" s="17"/>
      <c r="D205" s="17"/>
      <c r="E205" s="141"/>
      <c r="F205" s="141"/>
      <c r="G205" s="141"/>
      <c r="H205" s="141"/>
      <c r="I205" s="22"/>
    </row>
    <row r="206" spans="1:9" ht="18.75" customHeight="1" x14ac:dyDescent="0.25">
      <c r="A206" s="45"/>
      <c r="B206" s="167" t="s">
        <v>94</v>
      </c>
      <c r="C206" s="139"/>
      <c r="D206" s="11">
        <v>1.4999999999999999E-2</v>
      </c>
      <c r="E206" s="140">
        <f>'Input &amp; Process'!E145</f>
        <v>95000</v>
      </c>
      <c r="F206" s="141">
        <f>'Input &amp; Process'!F145</f>
        <v>0</v>
      </c>
      <c r="G206" s="142">
        <f>'Input &amp; Process'!G145</f>
        <v>1425</v>
      </c>
      <c r="H206" s="142">
        <f>'Input &amp; Process'!H145</f>
        <v>0</v>
      </c>
      <c r="I206" s="22"/>
    </row>
    <row r="207" spans="1:9" ht="18.75" customHeight="1" x14ac:dyDescent="0.25">
      <c r="A207" s="45"/>
      <c r="B207" s="167" t="s">
        <v>95</v>
      </c>
      <c r="C207" s="139"/>
      <c r="D207" s="11">
        <v>0.15</v>
      </c>
      <c r="E207" s="140">
        <f>'Input &amp; Process'!E146</f>
        <v>110000</v>
      </c>
      <c r="F207" s="141">
        <f>'Input &amp; Process'!F146</f>
        <v>0</v>
      </c>
      <c r="G207" s="142">
        <f>'Input &amp; Process'!G146</f>
        <v>16500</v>
      </c>
      <c r="H207" s="142">
        <f>'Input &amp; Process'!H146</f>
        <v>0</v>
      </c>
      <c r="I207" s="22"/>
    </row>
    <row r="208" spans="1:9" ht="18.75" customHeight="1" x14ac:dyDescent="0.25">
      <c r="A208" s="45"/>
      <c r="B208" s="167" t="s">
        <v>96</v>
      </c>
      <c r="C208" s="139"/>
      <c r="D208" s="11">
        <v>1.4999999999999999E-2</v>
      </c>
      <c r="E208" s="140">
        <f>'Input &amp; Process'!E147</f>
        <v>115000</v>
      </c>
      <c r="F208" s="141">
        <f>'Input &amp; Process'!F147</f>
        <v>0</v>
      </c>
      <c r="G208" s="142">
        <f>'Input &amp; Process'!G147</f>
        <v>1725</v>
      </c>
      <c r="H208" s="142">
        <f>'Input &amp; Process'!H147</f>
        <v>0</v>
      </c>
      <c r="I208" s="22"/>
    </row>
    <row r="209" spans="1:9" ht="18.75" customHeight="1" x14ac:dyDescent="0.25">
      <c r="A209" s="45"/>
      <c r="B209" s="167" t="s">
        <v>97</v>
      </c>
      <c r="C209" s="139"/>
      <c r="D209" s="11">
        <v>8.0000000000000004E-4</v>
      </c>
      <c r="E209" s="140">
        <f>'Input &amp; Process'!E148</f>
        <v>140000</v>
      </c>
      <c r="F209" s="141">
        <f>'Input &amp; Process'!F148</f>
        <v>0</v>
      </c>
      <c r="G209" s="142">
        <f>'Input &amp; Process'!G148</f>
        <v>112</v>
      </c>
      <c r="H209" s="142">
        <f>'Input &amp; Process'!H148</f>
        <v>0</v>
      </c>
      <c r="I209" s="22"/>
    </row>
    <row r="210" spans="1:9" ht="18.75" customHeight="1" x14ac:dyDescent="0.25">
      <c r="A210" s="45"/>
      <c r="B210" s="144" t="s">
        <v>88</v>
      </c>
      <c r="C210" s="144"/>
      <c r="D210" s="144"/>
      <c r="E210" s="144"/>
      <c r="F210" s="144"/>
      <c r="G210" s="145">
        <f>SUM(G206:H209)</f>
        <v>19762</v>
      </c>
      <c r="H210" s="145"/>
      <c r="I210" s="22"/>
    </row>
    <row r="211" spans="1:9" ht="18.75" customHeight="1" x14ac:dyDescent="0.25">
      <c r="A211" s="45"/>
      <c r="B211" s="104"/>
      <c r="C211" s="18"/>
      <c r="D211" s="18"/>
      <c r="E211" s="18"/>
      <c r="F211" s="18"/>
      <c r="G211" s="19"/>
      <c r="H211" s="20"/>
      <c r="I211" s="22"/>
    </row>
    <row r="212" spans="1:9" ht="18.75" customHeight="1" x14ac:dyDescent="0.25">
      <c r="A212" s="45"/>
      <c r="B212" s="103" t="s">
        <v>89</v>
      </c>
      <c r="C212" s="17"/>
      <c r="D212" s="17"/>
      <c r="E212" s="141"/>
      <c r="F212" s="141"/>
      <c r="G212" s="142"/>
      <c r="H212" s="142"/>
      <c r="I212" s="22"/>
    </row>
    <row r="213" spans="1:9" ht="18.75" customHeight="1" x14ac:dyDescent="0.25">
      <c r="A213" s="45"/>
      <c r="B213" s="167" t="s">
        <v>102</v>
      </c>
      <c r="C213" s="139"/>
      <c r="D213" s="11">
        <v>1</v>
      </c>
      <c r="E213" s="140">
        <f>'Input &amp; Process'!E152</f>
        <v>35000</v>
      </c>
      <c r="F213" s="141">
        <f>'Input &amp; Process'!F152</f>
        <v>0</v>
      </c>
      <c r="G213" s="142">
        <f>'Input &amp; Process'!G152</f>
        <v>35000</v>
      </c>
      <c r="H213" s="142">
        <f>'Input &amp; Process'!H152</f>
        <v>0</v>
      </c>
      <c r="I213" s="22"/>
    </row>
    <row r="214" spans="1:9" ht="18.75" customHeight="1" x14ac:dyDescent="0.25">
      <c r="A214" s="45"/>
      <c r="B214" s="167"/>
      <c r="C214" s="139"/>
      <c r="D214" s="11"/>
      <c r="E214" s="140"/>
      <c r="F214" s="141"/>
      <c r="G214" s="142"/>
      <c r="H214" s="142"/>
      <c r="I214" s="22"/>
    </row>
    <row r="215" spans="1:9" ht="18.75" customHeight="1" x14ac:dyDescent="0.25">
      <c r="A215" s="45"/>
      <c r="B215" s="167"/>
      <c r="C215" s="139"/>
      <c r="D215" s="11"/>
      <c r="E215" s="140"/>
      <c r="F215" s="141"/>
      <c r="G215" s="142"/>
      <c r="H215" s="142"/>
      <c r="I215" s="22"/>
    </row>
    <row r="216" spans="1:9" ht="18.75" customHeight="1" x14ac:dyDescent="0.25">
      <c r="A216" s="45"/>
      <c r="B216" s="167"/>
      <c r="C216" s="139"/>
      <c r="D216" s="11"/>
      <c r="E216" s="140"/>
      <c r="F216" s="141"/>
      <c r="G216" s="142"/>
      <c r="H216" s="142"/>
      <c r="I216" s="22"/>
    </row>
    <row r="217" spans="1:9" ht="18.75" customHeight="1" x14ac:dyDescent="0.25">
      <c r="A217" s="45"/>
      <c r="B217" s="144" t="s">
        <v>194</v>
      </c>
      <c r="C217" s="144"/>
      <c r="D217" s="144"/>
      <c r="E217" s="144"/>
      <c r="F217" s="144"/>
      <c r="G217" s="145">
        <f>SUM(G213:H216)</f>
        <v>35000</v>
      </c>
      <c r="H217" s="145"/>
      <c r="I217" s="22"/>
    </row>
    <row r="218" spans="1:9" ht="18.75" customHeight="1" x14ac:dyDescent="0.25">
      <c r="A218" s="45"/>
      <c r="B218" s="104"/>
      <c r="C218" s="18"/>
      <c r="D218" s="18"/>
      <c r="E218" s="18"/>
      <c r="F218" s="18"/>
      <c r="G218" s="19"/>
      <c r="H218" s="20"/>
      <c r="I218" s="22"/>
    </row>
    <row r="219" spans="1:9" ht="18.75" customHeight="1" x14ac:dyDescent="0.25">
      <c r="A219" s="45"/>
      <c r="B219" s="133" t="s">
        <v>93</v>
      </c>
      <c r="C219" s="133"/>
      <c r="D219" s="133"/>
      <c r="E219" s="133"/>
      <c r="F219" s="133"/>
      <c r="G219" s="134">
        <f>'Input &amp; Process'!G158</f>
        <v>65344.75650000001</v>
      </c>
      <c r="H219" s="134">
        <f>'Input &amp; Process'!H158</f>
        <v>0</v>
      </c>
      <c r="I219" s="22"/>
    </row>
    <row r="220" spans="1:9" ht="18.75" customHeight="1" x14ac:dyDescent="0.25">
      <c r="A220" s="45"/>
      <c r="B220" s="136" t="s">
        <v>198</v>
      </c>
      <c r="C220" s="136"/>
      <c r="D220" s="136"/>
      <c r="E220" s="136"/>
      <c r="F220" s="136"/>
      <c r="G220" s="137">
        <f>'Input &amp; Process'!G159</f>
        <v>70000</v>
      </c>
      <c r="H220" s="137">
        <f>'Input &amp; Process'!H159</f>
        <v>0</v>
      </c>
      <c r="I220" s="22"/>
    </row>
    <row r="221" spans="1:9" ht="18.75" customHeight="1" x14ac:dyDescent="0.25">
      <c r="A221" s="108" t="s">
        <v>142</v>
      </c>
      <c r="B221" s="37" t="s">
        <v>170</v>
      </c>
      <c r="C221" s="38"/>
      <c r="D221" s="38"/>
      <c r="E221" s="38"/>
      <c r="F221" s="38"/>
      <c r="G221" s="39"/>
      <c r="H221" s="38"/>
      <c r="I221" s="38"/>
    </row>
    <row r="222" spans="1:9" ht="18.75" customHeight="1" x14ac:dyDescent="0.25">
      <c r="A222" s="111"/>
      <c r="B222" s="149" t="s">
        <v>83</v>
      </c>
      <c r="C222" s="149"/>
      <c r="D222" s="94" t="s">
        <v>87</v>
      </c>
      <c r="E222" s="149" t="s">
        <v>84</v>
      </c>
      <c r="F222" s="149"/>
      <c r="G222" s="149" t="s">
        <v>85</v>
      </c>
      <c r="H222" s="149"/>
      <c r="I222" s="107"/>
    </row>
    <row r="223" spans="1:9" ht="18.75" customHeight="1" x14ac:dyDescent="0.25">
      <c r="A223" s="45"/>
      <c r="B223" s="103" t="s">
        <v>86</v>
      </c>
      <c r="C223" s="17"/>
      <c r="D223" s="17"/>
      <c r="E223" s="141"/>
      <c r="F223" s="141"/>
      <c r="G223" s="141"/>
      <c r="H223" s="141"/>
      <c r="I223" s="22"/>
    </row>
    <row r="224" spans="1:9" ht="18.75" customHeight="1" x14ac:dyDescent="0.25">
      <c r="A224" s="45"/>
      <c r="B224" s="167" t="s">
        <v>94</v>
      </c>
      <c r="C224" s="139"/>
      <c r="D224" s="11">
        <v>1.4999999999999999E-2</v>
      </c>
      <c r="E224" s="140">
        <f>'Input &amp; Process'!E164</f>
        <v>95000</v>
      </c>
      <c r="F224" s="141">
        <f>'Input &amp; Process'!F164</f>
        <v>0</v>
      </c>
      <c r="G224" s="142">
        <f>'Input &amp; Process'!G164</f>
        <v>1425</v>
      </c>
      <c r="H224" s="142">
        <f>'Input &amp; Process'!H164</f>
        <v>0</v>
      </c>
      <c r="I224" s="22"/>
    </row>
    <row r="225" spans="1:9" ht="18.75" customHeight="1" x14ac:dyDescent="0.25">
      <c r="A225" s="45"/>
      <c r="B225" s="167" t="s">
        <v>95</v>
      </c>
      <c r="C225" s="139"/>
      <c r="D225" s="11">
        <v>0.15</v>
      </c>
      <c r="E225" s="140">
        <f>'Input &amp; Process'!E165</f>
        <v>110000</v>
      </c>
      <c r="F225" s="141">
        <f>'Input &amp; Process'!F165</f>
        <v>0</v>
      </c>
      <c r="G225" s="142">
        <f>'Input &amp; Process'!G165</f>
        <v>16500</v>
      </c>
      <c r="H225" s="142">
        <f>'Input &amp; Process'!H165</f>
        <v>0</v>
      </c>
      <c r="I225" s="22"/>
    </row>
    <row r="226" spans="1:9" ht="18.75" customHeight="1" x14ac:dyDescent="0.25">
      <c r="A226" s="45"/>
      <c r="B226" s="167" t="s">
        <v>96</v>
      </c>
      <c r="C226" s="139"/>
      <c r="D226" s="11">
        <v>1.4999999999999999E-2</v>
      </c>
      <c r="E226" s="140">
        <f>'Input &amp; Process'!E166</f>
        <v>115000</v>
      </c>
      <c r="F226" s="141">
        <f>'Input &amp; Process'!F166</f>
        <v>0</v>
      </c>
      <c r="G226" s="142">
        <f>'Input &amp; Process'!G166</f>
        <v>1725</v>
      </c>
      <c r="H226" s="142">
        <f>'Input &amp; Process'!H166</f>
        <v>0</v>
      </c>
      <c r="I226" s="22"/>
    </row>
    <row r="227" spans="1:9" ht="18.75" customHeight="1" x14ac:dyDescent="0.25">
      <c r="A227" s="45"/>
      <c r="B227" s="167" t="s">
        <v>97</v>
      </c>
      <c r="C227" s="139"/>
      <c r="D227" s="11">
        <v>8.0000000000000004E-4</v>
      </c>
      <c r="E227" s="140">
        <f>'Input &amp; Process'!E167</f>
        <v>140000</v>
      </c>
      <c r="F227" s="141">
        <f>'Input &amp; Process'!F167</f>
        <v>0</v>
      </c>
      <c r="G227" s="142">
        <f>'Input &amp; Process'!G167</f>
        <v>112</v>
      </c>
      <c r="H227" s="142">
        <f>'Input &amp; Process'!H167</f>
        <v>0</v>
      </c>
      <c r="I227" s="22"/>
    </row>
    <row r="228" spans="1:9" ht="18.75" customHeight="1" x14ac:dyDescent="0.25">
      <c r="A228" s="45"/>
      <c r="B228" s="144" t="s">
        <v>88</v>
      </c>
      <c r="C228" s="144"/>
      <c r="D228" s="144"/>
      <c r="E228" s="144"/>
      <c r="F228" s="144"/>
      <c r="G228" s="145">
        <f>SUM(G224:H227)</f>
        <v>19762</v>
      </c>
      <c r="H228" s="145"/>
      <c r="I228" s="22"/>
    </row>
    <row r="229" spans="1:9" ht="18.75" customHeight="1" x14ac:dyDescent="0.25">
      <c r="A229" s="45"/>
      <c r="B229" s="104"/>
      <c r="C229" s="18"/>
      <c r="D229" s="18"/>
      <c r="E229" s="18"/>
      <c r="F229" s="18"/>
      <c r="G229" s="19"/>
      <c r="H229" s="20"/>
      <c r="I229" s="22"/>
    </row>
    <row r="230" spans="1:9" ht="18.75" customHeight="1" x14ac:dyDescent="0.25">
      <c r="A230" s="45"/>
      <c r="B230" s="103" t="s">
        <v>89</v>
      </c>
      <c r="C230" s="17"/>
      <c r="D230" s="17"/>
      <c r="E230" s="141"/>
      <c r="F230" s="141"/>
      <c r="G230" s="142"/>
      <c r="H230" s="142"/>
      <c r="I230" s="22"/>
    </row>
    <row r="231" spans="1:9" ht="18.75" customHeight="1" x14ac:dyDescent="0.25">
      <c r="A231" s="45"/>
      <c r="B231" s="167" t="s">
        <v>103</v>
      </c>
      <c r="C231" s="139"/>
      <c r="D231" s="11">
        <v>1</v>
      </c>
      <c r="E231" s="140">
        <f>'Input &amp; Process'!E171</f>
        <v>25000</v>
      </c>
      <c r="F231" s="141">
        <f>'Input &amp; Process'!F171</f>
        <v>0</v>
      </c>
      <c r="G231" s="142">
        <f>'Input &amp; Process'!G171</f>
        <v>25000</v>
      </c>
      <c r="H231" s="142">
        <f>'Input &amp; Process'!H171</f>
        <v>0</v>
      </c>
      <c r="I231" s="22"/>
    </row>
    <row r="232" spans="1:9" ht="18.75" customHeight="1" x14ac:dyDescent="0.25">
      <c r="A232" s="45"/>
      <c r="B232" s="167"/>
      <c r="C232" s="139"/>
      <c r="D232" s="11"/>
      <c r="E232" s="140"/>
      <c r="F232" s="141"/>
      <c r="G232" s="142"/>
      <c r="H232" s="142"/>
      <c r="I232" s="22"/>
    </row>
    <row r="233" spans="1:9" ht="18.75" customHeight="1" x14ac:dyDescent="0.25">
      <c r="A233" s="45"/>
      <c r="B233" s="167"/>
      <c r="C233" s="139"/>
      <c r="D233" s="11"/>
      <c r="E233" s="140"/>
      <c r="F233" s="141"/>
      <c r="G233" s="142"/>
      <c r="H233" s="142"/>
      <c r="I233" s="22"/>
    </row>
    <row r="234" spans="1:9" ht="18.75" customHeight="1" x14ac:dyDescent="0.25">
      <c r="A234" s="45"/>
      <c r="B234" s="167"/>
      <c r="C234" s="139"/>
      <c r="D234" s="11"/>
      <c r="E234" s="140"/>
      <c r="F234" s="141"/>
      <c r="G234" s="142"/>
      <c r="H234" s="142"/>
      <c r="I234" s="22"/>
    </row>
    <row r="235" spans="1:9" ht="18.75" customHeight="1" x14ac:dyDescent="0.25">
      <c r="A235" s="45"/>
      <c r="B235" s="144" t="s">
        <v>194</v>
      </c>
      <c r="C235" s="144"/>
      <c r="D235" s="144"/>
      <c r="E235" s="144"/>
      <c r="F235" s="144"/>
      <c r="G235" s="145">
        <f>SUM(G231:H234)</f>
        <v>25000</v>
      </c>
      <c r="H235" s="145"/>
      <c r="I235" s="22"/>
    </row>
    <row r="236" spans="1:9" ht="18.75" customHeight="1" x14ac:dyDescent="0.25">
      <c r="A236" s="45"/>
      <c r="B236" s="104"/>
      <c r="C236" s="18"/>
      <c r="D236" s="18"/>
      <c r="E236" s="18"/>
      <c r="F236" s="18"/>
      <c r="G236" s="19"/>
      <c r="H236" s="20"/>
      <c r="I236" s="22"/>
    </row>
    <row r="237" spans="1:9" ht="18.75" customHeight="1" x14ac:dyDescent="0.25">
      <c r="A237" s="45"/>
      <c r="B237" s="133" t="s">
        <v>93</v>
      </c>
      <c r="C237" s="133"/>
      <c r="D237" s="133"/>
      <c r="E237" s="133"/>
      <c r="F237" s="133"/>
      <c r="G237" s="134">
        <f>'Input &amp; Process'!G177</f>
        <v>53412.256500000003</v>
      </c>
      <c r="H237" s="134">
        <f>'Input &amp; Process'!H177</f>
        <v>0</v>
      </c>
      <c r="I237" s="22"/>
    </row>
    <row r="238" spans="1:9" ht="18.75" customHeight="1" x14ac:dyDescent="0.25">
      <c r="A238" s="45"/>
      <c r="B238" s="136" t="s">
        <v>197</v>
      </c>
      <c r="C238" s="136"/>
      <c r="D238" s="136"/>
      <c r="E238" s="136"/>
      <c r="F238" s="136"/>
      <c r="G238" s="137">
        <f>'Input &amp; Process'!G178</f>
        <v>110000</v>
      </c>
      <c r="H238" s="137">
        <f>'Input &amp; Process'!H178</f>
        <v>0</v>
      </c>
      <c r="I238" s="22"/>
    </row>
    <row r="239" spans="1:9" ht="18.75" customHeight="1" x14ac:dyDescent="0.25">
      <c r="A239" s="45"/>
      <c r="B239" s="41"/>
      <c r="C239" s="22"/>
      <c r="D239" s="22"/>
      <c r="E239" s="22"/>
      <c r="F239" s="22"/>
      <c r="G239" s="42"/>
      <c r="H239" s="22"/>
      <c r="I239" s="22"/>
    </row>
    <row r="240" spans="1:9" ht="18.75" customHeight="1" x14ac:dyDescent="0.25">
      <c r="A240" s="108" t="s">
        <v>143</v>
      </c>
      <c r="B240" s="37" t="s">
        <v>106</v>
      </c>
      <c r="C240" s="38"/>
      <c r="D240" s="38"/>
      <c r="E240" s="38"/>
      <c r="F240" s="38"/>
      <c r="G240" s="39"/>
      <c r="H240" s="38"/>
      <c r="I240" s="38"/>
    </row>
    <row r="241" spans="1:9" ht="18.75" customHeight="1" x14ac:dyDescent="0.25">
      <c r="A241" s="111"/>
      <c r="B241" s="149" t="s">
        <v>83</v>
      </c>
      <c r="C241" s="149"/>
      <c r="D241" s="94" t="s">
        <v>87</v>
      </c>
      <c r="E241" s="149" t="s">
        <v>84</v>
      </c>
      <c r="F241" s="149"/>
      <c r="G241" s="149" t="s">
        <v>85</v>
      </c>
      <c r="H241" s="149"/>
      <c r="I241" s="107"/>
    </row>
    <row r="242" spans="1:9" ht="18.75" customHeight="1" x14ac:dyDescent="0.25">
      <c r="A242" s="45"/>
      <c r="B242" s="103" t="s">
        <v>86</v>
      </c>
      <c r="C242" s="17"/>
      <c r="D242" s="17"/>
      <c r="E242" s="141"/>
      <c r="F242" s="141"/>
      <c r="G242" s="141"/>
      <c r="H242" s="141"/>
      <c r="I242" s="22"/>
    </row>
    <row r="243" spans="1:9" ht="18.75" customHeight="1" x14ac:dyDescent="0.25">
      <c r="A243" s="45"/>
      <c r="B243" s="167" t="s">
        <v>94</v>
      </c>
      <c r="C243" s="139"/>
      <c r="D243" s="11">
        <v>0.16</v>
      </c>
      <c r="E243" s="140">
        <f>'Input &amp; Process'!E183</f>
        <v>95000</v>
      </c>
      <c r="F243" s="141">
        <f>'Input &amp; Process'!F183</f>
        <v>0</v>
      </c>
      <c r="G243" s="142">
        <f>'Input &amp; Process'!G183</f>
        <v>15200</v>
      </c>
      <c r="H243" s="142">
        <f>'Input &amp; Process'!H183</f>
        <v>0</v>
      </c>
      <c r="I243" s="22"/>
    </row>
    <row r="244" spans="1:9" ht="18.75" customHeight="1" x14ac:dyDescent="0.25">
      <c r="A244" s="45"/>
      <c r="B244" s="167" t="s">
        <v>95</v>
      </c>
      <c r="C244" s="139"/>
      <c r="D244" s="11">
        <v>7.4999999999999997E-2</v>
      </c>
      <c r="E244" s="140">
        <f>'Input &amp; Process'!E184</f>
        <v>110000</v>
      </c>
      <c r="F244" s="141">
        <f>'Input &amp; Process'!F184</f>
        <v>0</v>
      </c>
      <c r="G244" s="142">
        <f>'Input &amp; Process'!G184</f>
        <v>8250</v>
      </c>
      <c r="H244" s="142">
        <f>'Input &amp; Process'!H184</f>
        <v>0</v>
      </c>
      <c r="I244" s="22"/>
    </row>
    <row r="245" spans="1:9" ht="18.75" customHeight="1" x14ac:dyDescent="0.25">
      <c r="A245" s="45"/>
      <c r="B245" s="167" t="s">
        <v>96</v>
      </c>
      <c r="C245" s="139"/>
      <c r="D245" s="11">
        <v>1.6E-2</v>
      </c>
      <c r="E245" s="140">
        <f>'Input &amp; Process'!E185</f>
        <v>115000</v>
      </c>
      <c r="F245" s="141">
        <f>'Input &amp; Process'!F185</f>
        <v>0</v>
      </c>
      <c r="G245" s="142">
        <f>'Input &amp; Process'!G185</f>
        <v>1840</v>
      </c>
      <c r="H245" s="142">
        <f>'Input &amp; Process'!H185</f>
        <v>0</v>
      </c>
      <c r="I245" s="22"/>
    </row>
    <row r="246" spans="1:9" ht="18.75" customHeight="1" x14ac:dyDescent="0.25">
      <c r="A246" s="45"/>
      <c r="B246" s="167" t="s">
        <v>97</v>
      </c>
      <c r="C246" s="139"/>
      <c r="D246" s="11">
        <v>3.0000000000000001E-3</v>
      </c>
      <c r="E246" s="140">
        <f>'Input &amp; Process'!E186</f>
        <v>140000</v>
      </c>
      <c r="F246" s="141">
        <f>'Input &amp; Process'!F186</f>
        <v>0</v>
      </c>
      <c r="G246" s="142">
        <f>'Input &amp; Process'!G186</f>
        <v>420</v>
      </c>
      <c r="H246" s="142">
        <f>'Input &amp; Process'!H186</f>
        <v>0</v>
      </c>
      <c r="I246" s="22"/>
    </row>
    <row r="247" spans="1:9" ht="18.75" customHeight="1" x14ac:dyDescent="0.25">
      <c r="A247" s="45"/>
      <c r="B247" s="144" t="s">
        <v>88</v>
      </c>
      <c r="C247" s="144"/>
      <c r="D247" s="144"/>
      <c r="E247" s="144"/>
      <c r="F247" s="144"/>
      <c r="G247" s="145">
        <f>SUM(G243:H246)</f>
        <v>25710</v>
      </c>
      <c r="H247" s="145"/>
      <c r="I247" s="22"/>
    </row>
    <row r="248" spans="1:9" ht="18.75" customHeight="1" x14ac:dyDescent="0.25">
      <c r="A248" s="45"/>
      <c r="B248" s="104"/>
      <c r="C248" s="18"/>
      <c r="D248" s="18"/>
      <c r="E248" s="18"/>
      <c r="F248" s="18"/>
      <c r="G248" s="19"/>
      <c r="H248" s="20"/>
      <c r="I248" s="22"/>
    </row>
    <row r="249" spans="1:9" ht="18.75" customHeight="1" x14ac:dyDescent="0.25">
      <c r="A249" s="45"/>
      <c r="B249" s="103" t="s">
        <v>89</v>
      </c>
      <c r="C249" s="17"/>
      <c r="D249" s="17"/>
      <c r="E249" s="141"/>
      <c r="F249" s="141"/>
      <c r="G249" s="142"/>
      <c r="H249" s="142"/>
      <c r="I249" s="22"/>
    </row>
    <row r="250" spans="1:9" ht="18.75" customHeight="1" x14ac:dyDescent="0.25">
      <c r="A250" s="45"/>
      <c r="B250" s="167" t="s">
        <v>108</v>
      </c>
      <c r="C250" s="139"/>
      <c r="D250" s="11">
        <v>0.15</v>
      </c>
      <c r="E250" s="140">
        <f>'Input &amp; Process'!E190</f>
        <v>50000</v>
      </c>
      <c r="F250" s="141">
        <f>'Input &amp; Process'!F190</f>
        <v>0</v>
      </c>
      <c r="G250" s="142">
        <f>'Input &amp; Process'!G190</f>
        <v>7500</v>
      </c>
      <c r="H250" s="142">
        <f>'Input &amp; Process'!H190</f>
        <v>0</v>
      </c>
      <c r="I250" s="22"/>
    </row>
    <row r="251" spans="1:9" ht="18.75" customHeight="1" x14ac:dyDescent="0.25">
      <c r="A251" s="45"/>
      <c r="B251" s="167" t="s">
        <v>109</v>
      </c>
      <c r="C251" s="139"/>
      <c r="D251" s="11">
        <v>0.372</v>
      </c>
      <c r="E251" s="140">
        <f>'Input &amp; Process'!E191</f>
        <v>67000</v>
      </c>
      <c r="F251" s="141">
        <f>'Input &amp; Process'!F191</f>
        <v>0</v>
      </c>
      <c r="G251" s="142">
        <f>'Input &amp; Process'!G191</f>
        <v>24924</v>
      </c>
      <c r="H251" s="142">
        <f>'Input &amp; Process'!H191</f>
        <v>0</v>
      </c>
      <c r="I251" s="22"/>
    </row>
    <row r="252" spans="1:9" ht="18.75" customHeight="1" x14ac:dyDescent="0.25">
      <c r="A252" s="45"/>
      <c r="B252" s="167" t="s">
        <v>114</v>
      </c>
      <c r="C252" s="139"/>
      <c r="D252" s="11">
        <v>2</v>
      </c>
      <c r="E252" s="140">
        <f>'Input &amp; Process'!E192</f>
        <v>5700</v>
      </c>
      <c r="F252" s="141">
        <f>'Input &amp; Process'!F192</f>
        <v>0</v>
      </c>
      <c r="G252" s="142">
        <f>'Input &amp; Process'!G192</f>
        <v>11400</v>
      </c>
      <c r="H252" s="142">
        <f>'Input &amp; Process'!H192</f>
        <v>0</v>
      </c>
      <c r="I252" s="22"/>
    </row>
    <row r="253" spans="1:9" ht="18.75" customHeight="1" x14ac:dyDescent="0.25">
      <c r="A253" s="45"/>
      <c r="B253" s="167"/>
      <c r="C253" s="139"/>
      <c r="D253" s="11"/>
      <c r="E253" s="140"/>
      <c r="F253" s="141"/>
      <c r="G253" s="142"/>
      <c r="H253" s="142"/>
      <c r="I253" s="22"/>
    </row>
    <row r="254" spans="1:9" ht="18.75" customHeight="1" x14ac:dyDescent="0.25">
      <c r="A254" s="45"/>
      <c r="B254" s="144" t="s">
        <v>194</v>
      </c>
      <c r="C254" s="144"/>
      <c r="D254" s="144"/>
      <c r="E254" s="144"/>
      <c r="F254" s="144"/>
      <c r="G254" s="145">
        <f>SUM(G250:H253)</f>
        <v>43824</v>
      </c>
      <c r="H254" s="145"/>
      <c r="I254" s="22"/>
    </row>
    <row r="255" spans="1:9" ht="18.75" customHeight="1" x14ac:dyDescent="0.25">
      <c r="A255" s="45"/>
      <c r="B255" s="104"/>
      <c r="C255" s="18"/>
      <c r="D255" s="18"/>
      <c r="E255" s="18"/>
      <c r="F255" s="18"/>
      <c r="G255" s="19"/>
      <c r="H255" s="20"/>
      <c r="I255" s="22"/>
    </row>
    <row r="256" spans="1:9" ht="18.75" customHeight="1" x14ac:dyDescent="0.25">
      <c r="A256" s="45"/>
      <c r="B256" s="133" t="s">
        <v>93</v>
      </c>
      <c r="C256" s="133"/>
      <c r="D256" s="133"/>
      <c r="E256" s="133"/>
      <c r="F256" s="133"/>
      <c r="G256" s="134">
        <f>'Input &amp; Process'!G196</f>
        <v>82971.445500000016</v>
      </c>
      <c r="H256" s="134">
        <f>'Input &amp; Process'!H196</f>
        <v>0</v>
      </c>
      <c r="I256" s="22"/>
    </row>
    <row r="257" spans="1:9" ht="18.75" customHeight="1" x14ac:dyDescent="0.25">
      <c r="A257" s="45"/>
      <c r="B257" s="136" t="s">
        <v>196</v>
      </c>
      <c r="C257" s="136"/>
      <c r="D257" s="136"/>
      <c r="E257" s="136"/>
      <c r="F257" s="136"/>
      <c r="G257" s="137">
        <f>'Input &amp; Process'!G197</f>
        <v>120000</v>
      </c>
      <c r="H257" s="137">
        <f>'Input &amp; Process'!H197</f>
        <v>0</v>
      </c>
      <c r="I257" s="22"/>
    </row>
    <row r="258" spans="1:9" ht="18.75" customHeight="1" x14ac:dyDescent="0.25">
      <c r="A258" s="108" t="s">
        <v>144</v>
      </c>
      <c r="B258" s="37" t="s">
        <v>123</v>
      </c>
      <c r="C258" s="38"/>
      <c r="D258" s="38"/>
      <c r="E258" s="38"/>
      <c r="F258" s="38"/>
      <c r="G258" s="39"/>
      <c r="H258" s="38"/>
      <c r="I258" s="38"/>
    </row>
    <row r="259" spans="1:9" ht="18.75" customHeight="1" x14ac:dyDescent="0.25">
      <c r="A259" s="111"/>
      <c r="B259" s="149" t="s">
        <v>83</v>
      </c>
      <c r="C259" s="149"/>
      <c r="D259" s="94" t="s">
        <v>87</v>
      </c>
      <c r="E259" s="149" t="s">
        <v>84</v>
      </c>
      <c r="F259" s="149"/>
      <c r="G259" s="149" t="s">
        <v>85</v>
      </c>
      <c r="H259" s="149"/>
      <c r="I259" s="107"/>
    </row>
    <row r="260" spans="1:9" ht="18.75" customHeight="1" x14ac:dyDescent="0.25">
      <c r="A260" s="45"/>
      <c r="B260" s="103" t="s">
        <v>86</v>
      </c>
      <c r="C260" s="17"/>
      <c r="D260" s="17"/>
      <c r="E260" s="141"/>
      <c r="F260" s="141"/>
      <c r="G260" s="141"/>
      <c r="H260" s="141"/>
      <c r="I260" s="22"/>
    </row>
    <row r="261" spans="1:9" ht="18.75" customHeight="1" x14ac:dyDescent="0.25">
      <c r="A261" s="45"/>
      <c r="B261" s="167" t="s">
        <v>94</v>
      </c>
      <c r="C261" s="139"/>
      <c r="D261" s="11">
        <v>0.16</v>
      </c>
      <c r="E261" s="140">
        <f>'Input &amp; Process'!E202</f>
        <v>95000</v>
      </c>
      <c r="F261" s="141">
        <f>'Input &amp; Process'!F202</f>
        <v>0</v>
      </c>
      <c r="G261" s="142">
        <f>'Input &amp; Process'!G202</f>
        <v>15200</v>
      </c>
      <c r="H261" s="142">
        <f>'Input &amp; Process'!H202</f>
        <v>0</v>
      </c>
      <c r="I261" s="22"/>
    </row>
    <row r="262" spans="1:9" ht="18.75" customHeight="1" x14ac:dyDescent="0.25">
      <c r="A262" s="45"/>
      <c r="B262" s="167" t="s">
        <v>95</v>
      </c>
      <c r="C262" s="139"/>
      <c r="D262" s="11">
        <v>7.4999999999999997E-2</v>
      </c>
      <c r="E262" s="140">
        <f>'Input &amp; Process'!E203</f>
        <v>110000</v>
      </c>
      <c r="F262" s="141">
        <f>'Input &amp; Process'!F203</f>
        <v>0</v>
      </c>
      <c r="G262" s="142">
        <f>'Input &amp; Process'!G203</f>
        <v>8250</v>
      </c>
      <c r="H262" s="142">
        <f>'Input &amp; Process'!H203</f>
        <v>0</v>
      </c>
      <c r="I262" s="22"/>
    </row>
    <row r="263" spans="1:9" ht="18.75" customHeight="1" x14ac:dyDescent="0.25">
      <c r="A263" s="45"/>
      <c r="B263" s="167" t="s">
        <v>96</v>
      </c>
      <c r="C263" s="139"/>
      <c r="D263" s="11">
        <v>1.6E-2</v>
      </c>
      <c r="E263" s="140">
        <f>'Input &amp; Process'!E204</f>
        <v>115000</v>
      </c>
      <c r="F263" s="141">
        <f>'Input &amp; Process'!F204</f>
        <v>0</v>
      </c>
      <c r="G263" s="142">
        <f>'Input &amp; Process'!G204</f>
        <v>1840</v>
      </c>
      <c r="H263" s="142">
        <f>'Input &amp; Process'!H204</f>
        <v>0</v>
      </c>
      <c r="I263" s="22"/>
    </row>
    <row r="264" spans="1:9" ht="18.75" customHeight="1" x14ac:dyDescent="0.25">
      <c r="A264" s="45"/>
      <c r="B264" s="167" t="s">
        <v>97</v>
      </c>
      <c r="C264" s="139"/>
      <c r="D264" s="11">
        <v>3.0000000000000001E-3</v>
      </c>
      <c r="E264" s="140">
        <f>'Input &amp; Process'!E205</f>
        <v>140000</v>
      </c>
      <c r="F264" s="141">
        <f>'Input &amp; Process'!F205</f>
        <v>0</v>
      </c>
      <c r="G264" s="142">
        <f>'Input &amp; Process'!G205</f>
        <v>420</v>
      </c>
      <c r="H264" s="142">
        <f>'Input &amp; Process'!H205</f>
        <v>0</v>
      </c>
      <c r="I264" s="22"/>
    </row>
    <row r="265" spans="1:9" ht="18.75" customHeight="1" x14ac:dyDescent="0.25">
      <c r="A265" s="45"/>
      <c r="B265" s="144" t="s">
        <v>88</v>
      </c>
      <c r="C265" s="144"/>
      <c r="D265" s="144"/>
      <c r="E265" s="144"/>
      <c r="F265" s="144"/>
      <c r="G265" s="145">
        <f>SUM(G261:H264)</f>
        <v>25710</v>
      </c>
      <c r="H265" s="145"/>
      <c r="I265" s="22"/>
    </row>
    <row r="266" spans="1:9" ht="18.75" customHeight="1" x14ac:dyDescent="0.25">
      <c r="A266" s="45"/>
      <c r="B266" s="104"/>
      <c r="C266" s="18"/>
      <c r="D266" s="18"/>
      <c r="E266" s="18"/>
      <c r="F266" s="18"/>
      <c r="G266" s="19"/>
      <c r="H266" s="20"/>
      <c r="I266" s="22"/>
    </row>
    <row r="267" spans="1:9" ht="18.75" customHeight="1" x14ac:dyDescent="0.25">
      <c r="A267" s="45"/>
      <c r="B267" s="103" t="s">
        <v>89</v>
      </c>
      <c r="C267" s="17"/>
      <c r="D267" s="17"/>
      <c r="E267" s="141"/>
      <c r="F267" s="141"/>
      <c r="G267" s="142"/>
      <c r="H267" s="142"/>
      <c r="I267" s="22"/>
    </row>
    <row r="268" spans="1:9" ht="18.75" customHeight="1" x14ac:dyDescent="0.25">
      <c r="A268" s="45"/>
      <c r="B268" s="167" t="s">
        <v>108</v>
      </c>
      <c r="C268" s="139"/>
      <c r="D268" s="11">
        <v>0.15</v>
      </c>
      <c r="E268" s="140">
        <f>'Input &amp; Process'!E209</f>
        <v>50000</v>
      </c>
      <c r="F268" s="141">
        <f>'Input &amp; Process'!F209</f>
        <v>0</v>
      </c>
      <c r="G268" s="142">
        <f>'Input &amp; Process'!G209</f>
        <v>7500</v>
      </c>
      <c r="H268" s="142">
        <f>'Input &amp; Process'!H209</f>
        <v>0</v>
      </c>
      <c r="I268" s="22"/>
    </row>
    <row r="269" spans="1:9" ht="18.75" customHeight="1" x14ac:dyDescent="0.25">
      <c r="A269" s="45"/>
      <c r="B269" s="167" t="s">
        <v>109</v>
      </c>
      <c r="C269" s="139"/>
      <c r="D269" s="11">
        <v>0.372</v>
      </c>
      <c r="E269" s="140">
        <f>'Input &amp; Process'!E210</f>
        <v>67000</v>
      </c>
      <c r="F269" s="141">
        <f>'Input &amp; Process'!F210</f>
        <v>0</v>
      </c>
      <c r="G269" s="142">
        <f>'Input &amp; Process'!G210</f>
        <v>24924</v>
      </c>
      <c r="H269" s="142">
        <f>'Input &amp; Process'!H210</f>
        <v>0</v>
      </c>
      <c r="I269" s="22"/>
    </row>
    <row r="270" spans="1:9" ht="18.75" customHeight="1" x14ac:dyDescent="0.25">
      <c r="A270" s="45"/>
      <c r="B270" s="167" t="s">
        <v>114</v>
      </c>
      <c r="C270" s="139"/>
      <c r="D270" s="11">
        <v>2</v>
      </c>
      <c r="E270" s="140">
        <f>'Input &amp; Process'!E211</f>
        <v>5700</v>
      </c>
      <c r="F270" s="141">
        <f>'Input &amp; Process'!F211</f>
        <v>0</v>
      </c>
      <c r="G270" s="142">
        <f>'Input &amp; Process'!G211</f>
        <v>11400</v>
      </c>
      <c r="H270" s="142">
        <f>'Input &amp; Process'!H211</f>
        <v>0</v>
      </c>
      <c r="I270" s="22"/>
    </row>
    <row r="271" spans="1:9" ht="18.75" customHeight="1" x14ac:dyDescent="0.25">
      <c r="A271" s="45"/>
      <c r="B271" s="167"/>
      <c r="C271" s="139"/>
      <c r="D271" s="11"/>
      <c r="E271" s="140"/>
      <c r="F271" s="141"/>
      <c r="G271" s="142"/>
      <c r="H271" s="142"/>
      <c r="I271" s="22"/>
    </row>
    <row r="272" spans="1:9" ht="18.75" customHeight="1" x14ac:dyDescent="0.25">
      <c r="A272" s="45"/>
      <c r="B272" s="144" t="s">
        <v>194</v>
      </c>
      <c r="C272" s="144"/>
      <c r="D272" s="144"/>
      <c r="E272" s="144"/>
      <c r="F272" s="144"/>
      <c r="G272" s="145">
        <f>SUM(G268:H271)</f>
        <v>43824</v>
      </c>
      <c r="H272" s="145"/>
      <c r="I272" s="22"/>
    </row>
    <row r="273" spans="1:9" ht="18.75" customHeight="1" x14ac:dyDescent="0.25">
      <c r="A273" s="45"/>
      <c r="B273" s="104"/>
      <c r="C273" s="18"/>
      <c r="D273" s="18"/>
      <c r="E273" s="18"/>
      <c r="F273" s="18"/>
      <c r="G273" s="19"/>
      <c r="H273" s="20"/>
      <c r="I273" s="22"/>
    </row>
    <row r="274" spans="1:9" ht="18.75" customHeight="1" x14ac:dyDescent="0.25">
      <c r="A274" s="45"/>
      <c r="B274" s="133" t="s">
        <v>93</v>
      </c>
      <c r="C274" s="133"/>
      <c r="D274" s="133"/>
      <c r="E274" s="133"/>
      <c r="F274" s="133"/>
      <c r="G274" s="134">
        <f>'Input &amp; Process'!G215</f>
        <v>82971.445500000016</v>
      </c>
      <c r="H274" s="134">
        <f>'Input &amp; Process'!H215</f>
        <v>0</v>
      </c>
      <c r="I274" s="22"/>
    </row>
    <row r="275" spans="1:9" ht="18.75" customHeight="1" x14ac:dyDescent="0.25">
      <c r="A275" s="45"/>
      <c r="B275" s="136" t="s">
        <v>195</v>
      </c>
      <c r="C275" s="136"/>
      <c r="D275" s="136"/>
      <c r="E275" s="136"/>
      <c r="F275" s="136"/>
      <c r="G275" s="137">
        <f>'Input &amp; Process'!G216</f>
        <v>140000</v>
      </c>
      <c r="H275" s="137">
        <f>'Input &amp; Process'!H216</f>
        <v>0</v>
      </c>
      <c r="I275" s="22"/>
    </row>
    <row r="276" spans="1:9" ht="18.75" customHeight="1" x14ac:dyDescent="0.25">
      <c r="A276" s="45"/>
      <c r="B276" s="41"/>
      <c r="C276" s="22"/>
      <c r="D276" s="22"/>
      <c r="E276" s="22"/>
      <c r="F276" s="22"/>
      <c r="G276" s="42"/>
      <c r="H276" s="22"/>
      <c r="I276" s="22"/>
    </row>
    <row r="277" spans="1:9" ht="18.75" customHeight="1" x14ac:dyDescent="0.25">
      <c r="A277" s="45"/>
      <c r="B277" s="41"/>
      <c r="C277" s="22"/>
      <c r="D277" s="22"/>
      <c r="E277" s="22"/>
      <c r="F277" s="22"/>
      <c r="G277" s="42"/>
      <c r="H277" s="22"/>
      <c r="I277" s="22"/>
    </row>
  </sheetData>
  <mergeCells count="272">
    <mergeCell ref="G77:H77"/>
    <mergeCell ref="G78:H78"/>
    <mergeCell ref="G79:H79"/>
    <mergeCell ref="G80:H80"/>
    <mergeCell ref="G76:H76"/>
    <mergeCell ref="H72:I72"/>
    <mergeCell ref="A1:I1"/>
    <mergeCell ref="A3:C6"/>
    <mergeCell ref="F3:I3"/>
    <mergeCell ref="F4:I4"/>
    <mergeCell ref="F5:I5"/>
    <mergeCell ref="F6:I6"/>
    <mergeCell ref="E163:F163"/>
    <mergeCell ref="G163:H163"/>
    <mergeCell ref="B164:C164"/>
    <mergeCell ref="H130:I130"/>
    <mergeCell ref="H131:I131"/>
    <mergeCell ref="H134:I134"/>
    <mergeCell ref="H135:I135"/>
    <mergeCell ref="G81:H81"/>
    <mergeCell ref="G82:H82"/>
    <mergeCell ref="G83:H83"/>
    <mergeCell ref="G195:H195"/>
    <mergeCell ref="B196:C196"/>
    <mergeCell ref="E193:F193"/>
    <mergeCell ref="G193:H193"/>
    <mergeCell ref="B190:C190"/>
    <mergeCell ref="E190:F190"/>
    <mergeCell ref="G190:H190"/>
    <mergeCell ref="G191:H191"/>
    <mergeCell ref="B188:C188"/>
    <mergeCell ref="E188:F188"/>
    <mergeCell ref="G188:H188"/>
    <mergeCell ref="E189:F189"/>
    <mergeCell ref="G189:H189"/>
    <mergeCell ref="E212:F212"/>
    <mergeCell ref="G212:H212"/>
    <mergeCell ref="B209:C209"/>
    <mergeCell ref="E209:F209"/>
    <mergeCell ref="G209:H209"/>
    <mergeCell ref="G210:H210"/>
    <mergeCell ref="G204:H204"/>
    <mergeCell ref="B207:C207"/>
    <mergeCell ref="E207:F207"/>
    <mergeCell ref="G207:H207"/>
    <mergeCell ref="E208:F208"/>
    <mergeCell ref="G208:H208"/>
    <mergeCell ref="B204:C204"/>
    <mergeCell ref="E204:F204"/>
    <mergeCell ref="E205:F205"/>
    <mergeCell ref="E223:F223"/>
    <mergeCell ref="G223:H223"/>
    <mergeCell ref="B224:C224"/>
    <mergeCell ref="G219:H219"/>
    <mergeCell ref="B220:F220"/>
    <mergeCell ref="G220:H220"/>
    <mergeCell ref="G217:H217"/>
    <mergeCell ref="G213:H213"/>
    <mergeCell ref="E215:F215"/>
    <mergeCell ref="G215:H215"/>
    <mergeCell ref="B216:C216"/>
    <mergeCell ref="E216:F216"/>
    <mergeCell ref="G216:H216"/>
    <mergeCell ref="B213:C213"/>
    <mergeCell ref="E213:F213"/>
    <mergeCell ref="B214:C214"/>
    <mergeCell ref="E233:F233"/>
    <mergeCell ref="G233:H233"/>
    <mergeCell ref="B234:C234"/>
    <mergeCell ref="E234:F234"/>
    <mergeCell ref="G234:H234"/>
    <mergeCell ref="B232:C232"/>
    <mergeCell ref="E232:F232"/>
    <mergeCell ref="G232:H232"/>
    <mergeCell ref="E230:F230"/>
    <mergeCell ref="G230:H230"/>
    <mergeCell ref="E245:F245"/>
    <mergeCell ref="G245:H245"/>
    <mergeCell ref="G242:H242"/>
    <mergeCell ref="B243:C243"/>
    <mergeCell ref="E243:F243"/>
    <mergeCell ref="G237:H237"/>
    <mergeCell ref="B238:F238"/>
    <mergeCell ref="G238:H238"/>
    <mergeCell ref="G235:H235"/>
    <mergeCell ref="G256:H256"/>
    <mergeCell ref="B257:F257"/>
    <mergeCell ref="G257:H257"/>
    <mergeCell ref="B256:F256"/>
    <mergeCell ref="G254:H254"/>
    <mergeCell ref="B254:F254"/>
    <mergeCell ref="G250:H250"/>
    <mergeCell ref="E252:F252"/>
    <mergeCell ref="G252:H252"/>
    <mergeCell ref="B253:C253"/>
    <mergeCell ref="E253:F253"/>
    <mergeCell ref="G253:H253"/>
    <mergeCell ref="B252:C252"/>
    <mergeCell ref="B275:F275"/>
    <mergeCell ref="G275:H275"/>
    <mergeCell ref="G272:H272"/>
    <mergeCell ref="G268:H268"/>
    <mergeCell ref="E270:F270"/>
    <mergeCell ref="G270:H270"/>
    <mergeCell ref="B271:C271"/>
    <mergeCell ref="E271:F271"/>
    <mergeCell ref="G271:H271"/>
    <mergeCell ref="B268:C268"/>
    <mergeCell ref="E268:F268"/>
    <mergeCell ref="B269:C269"/>
    <mergeCell ref="C62:D62"/>
    <mergeCell ref="E62:F62"/>
    <mergeCell ref="G62:H62"/>
    <mergeCell ref="H69:I69"/>
    <mergeCell ref="H70:I70"/>
    <mergeCell ref="H71:I71"/>
    <mergeCell ref="G74:H74"/>
    <mergeCell ref="G75:H75"/>
    <mergeCell ref="G274:H274"/>
    <mergeCell ref="E267:F267"/>
    <mergeCell ref="G267:H267"/>
    <mergeCell ref="B264:C264"/>
    <mergeCell ref="E264:F264"/>
    <mergeCell ref="G264:H264"/>
    <mergeCell ref="G265:H265"/>
    <mergeCell ref="G259:H259"/>
    <mergeCell ref="B262:C262"/>
    <mergeCell ref="E262:F262"/>
    <mergeCell ref="G262:H262"/>
    <mergeCell ref="E263:F263"/>
    <mergeCell ref="G263:H263"/>
    <mergeCell ref="B259:C259"/>
    <mergeCell ref="E259:F259"/>
    <mergeCell ref="E260:F260"/>
    <mergeCell ref="H115:I115"/>
    <mergeCell ref="H116:I116"/>
    <mergeCell ref="H132:I132"/>
    <mergeCell ref="H133:I133"/>
    <mergeCell ref="B151:E151"/>
    <mergeCell ref="B162:C162"/>
    <mergeCell ref="E162:F162"/>
    <mergeCell ref="G162:H162"/>
    <mergeCell ref="B106:I106"/>
    <mergeCell ref="H108:I108"/>
    <mergeCell ref="H109:I109"/>
    <mergeCell ref="H110:I110"/>
    <mergeCell ref="H113:I113"/>
    <mergeCell ref="H114:I114"/>
    <mergeCell ref="B167:C167"/>
    <mergeCell ref="E167:F167"/>
    <mergeCell ref="G167:H167"/>
    <mergeCell ref="B168:F168"/>
    <mergeCell ref="G168:H168"/>
    <mergeCell ref="E170:F170"/>
    <mergeCell ref="G170:H170"/>
    <mergeCell ref="E164:F164"/>
    <mergeCell ref="G164:H164"/>
    <mergeCell ref="B165:C165"/>
    <mergeCell ref="E165:F165"/>
    <mergeCell ref="G165:H165"/>
    <mergeCell ref="B166:C166"/>
    <mergeCell ref="E166:F166"/>
    <mergeCell ref="G166:H166"/>
    <mergeCell ref="B173:C173"/>
    <mergeCell ref="E173:F173"/>
    <mergeCell ref="G173:H173"/>
    <mergeCell ref="B174:C174"/>
    <mergeCell ref="E174:F174"/>
    <mergeCell ref="G174:H174"/>
    <mergeCell ref="B171:C171"/>
    <mergeCell ref="E171:F171"/>
    <mergeCell ref="G171:H171"/>
    <mergeCell ref="B172:C172"/>
    <mergeCell ref="E172:F172"/>
    <mergeCell ref="G172:H172"/>
    <mergeCell ref="B185:C185"/>
    <mergeCell ref="E185:F185"/>
    <mergeCell ref="G185:H185"/>
    <mergeCell ref="E186:F186"/>
    <mergeCell ref="G186:H186"/>
    <mergeCell ref="B187:C187"/>
    <mergeCell ref="E187:F187"/>
    <mergeCell ref="G187:H187"/>
    <mergeCell ref="B175:F175"/>
    <mergeCell ref="G175:H175"/>
    <mergeCell ref="B177:F177"/>
    <mergeCell ref="G177:H177"/>
    <mergeCell ref="B178:F178"/>
    <mergeCell ref="G178:H178"/>
    <mergeCell ref="G205:H205"/>
    <mergeCell ref="B206:C206"/>
    <mergeCell ref="E206:F206"/>
    <mergeCell ref="G206:H206"/>
    <mergeCell ref="B208:C208"/>
    <mergeCell ref="B210:F210"/>
    <mergeCell ref="B189:C189"/>
    <mergeCell ref="B191:F191"/>
    <mergeCell ref="B194:C194"/>
    <mergeCell ref="E194:F194"/>
    <mergeCell ref="B195:C195"/>
    <mergeCell ref="E195:F195"/>
    <mergeCell ref="G200:H200"/>
    <mergeCell ref="B201:F201"/>
    <mergeCell ref="G201:H201"/>
    <mergeCell ref="B200:F200"/>
    <mergeCell ref="G198:H198"/>
    <mergeCell ref="B198:F198"/>
    <mergeCell ref="G194:H194"/>
    <mergeCell ref="E196:F196"/>
    <mergeCell ref="G196:H196"/>
    <mergeCell ref="B197:C197"/>
    <mergeCell ref="E197:F197"/>
    <mergeCell ref="G197:H197"/>
    <mergeCell ref="E224:F224"/>
    <mergeCell ref="G224:H224"/>
    <mergeCell ref="B226:C226"/>
    <mergeCell ref="B228:F228"/>
    <mergeCell ref="B231:C231"/>
    <mergeCell ref="E231:F231"/>
    <mergeCell ref="E214:F214"/>
    <mergeCell ref="G214:H214"/>
    <mergeCell ref="B215:C215"/>
    <mergeCell ref="B217:F217"/>
    <mergeCell ref="B219:F219"/>
    <mergeCell ref="B222:C222"/>
    <mergeCell ref="E222:F222"/>
    <mergeCell ref="G231:H231"/>
    <mergeCell ref="B227:C227"/>
    <mergeCell ref="E227:F227"/>
    <mergeCell ref="G227:H227"/>
    <mergeCell ref="G228:H228"/>
    <mergeCell ref="G222:H222"/>
    <mergeCell ref="B225:C225"/>
    <mergeCell ref="E225:F225"/>
    <mergeCell ref="G225:H225"/>
    <mergeCell ref="E226:F226"/>
    <mergeCell ref="G226:H226"/>
    <mergeCell ref="G243:H243"/>
    <mergeCell ref="B245:C245"/>
    <mergeCell ref="B247:F247"/>
    <mergeCell ref="B250:C250"/>
    <mergeCell ref="E250:F250"/>
    <mergeCell ref="B251:C251"/>
    <mergeCell ref="E251:F251"/>
    <mergeCell ref="G251:H251"/>
    <mergeCell ref="B233:C233"/>
    <mergeCell ref="B235:F235"/>
    <mergeCell ref="B237:F237"/>
    <mergeCell ref="B241:C241"/>
    <mergeCell ref="E241:F241"/>
    <mergeCell ref="E242:F242"/>
    <mergeCell ref="E249:F249"/>
    <mergeCell ref="G249:H249"/>
    <mergeCell ref="B246:C246"/>
    <mergeCell ref="E246:F246"/>
    <mergeCell ref="G246:H246"/>
    <mergeCell ref="G247:H247"/>
    <mergeCell ref="G241:H241"/>
    <mergeCell ref="B244:C244"/>
    <mergeCell ref="E244:F244"/>
    <mergeCell ref="G244:H244"/>
    <mergeCell ref="E269:F269"/>
    <mergeCell ref="G269:H269"/>
    <mergeCell ref="B270:C270"/>
    <mergeCell ref="B272:F272"/>
    <mergeCell ref="B274:F274"/>
    <mergeCell ref="G260:H260"/>
    <mergeCell ref="B261:C261"/>
    <mergeCell ref="E261:F261"/>
    <mergeCell ref="G261:H261"/>
    <mergeCell ref="B263:C263"/>
    <mergeCell ref="B265:F265"/>
  </mergeCells>
  <dataValidations disablePrompts="1" count="1">
    <dataValidation type="list" allowBlank="1" showInputMessage="1" showErrorMessage="1" sqref="H31:H32" xr:uid="{E6495550-D0EE-4BC6-BAC2-59BA7CD60E92}">
      <formula1>"0,1,2,3"</formula1>
    </dataValidation>
  </dataValidations>
  <hyperlinks>
    <hyperlink ref="F6" r:id="rId1" xr:uid="{9C1A9D71-B7C6-4194-8D03-C623F9BD986B}"/>
  </hyperlinks>
  <pageMargins left="0.7" right="0.7" top="0.75" bottom="0.75" header="0.3" footer="0.3"/>
  <pageSetup orientation="portrait" r:id="rId2"/>
  <headerFooter>
    <oddHeader>&amp;L&amp;"Calibri,Bold"&amp;K05-024Versi 1.0&amp;C&amp;"Calibri,Bold"&amp;K05-024Page &amp;P</oddHeader>
    <oddFooter xml:space="preserve">&amp;L&amp;"Calibri,Bold"&amp;K05-023Dapatkan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 &amp; Process</vt:lpstr>
      <vt:lpstr>Table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2022-07-01T00:52:46Z</cp:lastPrinted>
  <dcterms:created xsi:type="dcterms:W3CDTF">2022-06-26T03:54:31Z</dcterms:created>
  <dcterms:modified xsi:type="dcterms:W3CDTF">2022-11-17T03:59:41Z</dcterms:modified>
</cp:coreProperties>
</file>