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"/>
    </mc:Choice>
  </mc:AlternateContent>
  <xr:revisionPtr revIDLastSave="828" documentId="8_{74CB4304-060C-452A-BAD8-458B890D6232}" xr6:coauthVersionLast="47" xr6:coauthVersionMax="47" xr10:uidLastSave="{8B1F55FB-73B6-4BD6-B240-E8DA7EB4C51C}"/>
  <bookViews>
    <workbookView xWindow="-120" yWindow="-120" windowWidth="29040" windowHeight="15720" activeTab="4" xr2:uid="{6C37298D-D25F-4AE4-8A35-B2C33B41E429}"/>
  </bookViews>
  <sheets>
    <sheet name="About" sheetId="4" r:id="rId1"/>
    <sheet name="Input" sheetId="1" r:id="rId2"/>
    <sheet name="Table" sheetId="2" r:id="rId3"/>
    <sheet name="Process &amp; Result" sheetId="3" r:id="rId4"/>
    <sheet name="Repor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3" i="5" l="1"/>
  <c r="H122" i="5"/>
  <c r="H121" i="5"/>
  <c r="I108" i="5"/>
  <c r="I107" i="5"/>
  <c r="I106" i="5"/>
  <c r="F107" i="5"/>
  <c r="D108" i="5"/>
  <c r="D106" i="5"/>
  <c r="B107" i="5"/>
  <c r="I100" i="5"/>
  <c r="I99" i="5"/>
  <c r="I98" i="5"/>
  <c r="F99" i="5"/>
  <c r="D100" i="5"/>
  <c r="D98" i="5"/>
  <c r="B99" i="5"/>
  <c r="I94" i="5"/>
  <c r="I91" i="5"/>
  <c r="I86" i="5"/>
  <c r="I85" i="5"/>
  <c r="I84" i="5"/>
  <c r="I83" i="5"/>
  <c r="I82" i="5"/>
  <c r="I79" i="5"/>
  <c r="I78" i="5"/>
  <c r="I77" i="5"/>
  <c r="I76" i="5"/>
  <c r="I73" i="5"/>
  <c r="I72" i="5"/>
  <c r="I71" i="5"/>
  <c r="I70" i="5"/>
  <c r="I68" i="5"/>
  <c r="H62" i="5"/>
  <c r="H64" i="5"/>
  <c r="I64" i="5"/>
  <c r="I63" i="5"/>
  <c r="H63" i="5"/>
  <c r="I58" i="5"/>
  <c r="I57" i="5"/>
  <c r="I56" i="5"/>
  <c r="I55" i="5"/>
  <c r="I30" i="5"/>
  <c r="I29" i="5"/>
  <c r="I28" i="5"/>
  <c r="I27" i="5"/>
  <c r="I26" i="5"/>
  <c r="I25" i="5"/>
  <c r="I24" i="5"/>
  <c r="I21" i="5"/>
  <c r="I44" i="3"/>
  <c r="D44" i="3"/>
  <c r="I42" i="3"/>
  <c r="I36" i="3"/>
  <c r="D36" i="3"/>
  <c r="I35" i="3"/>
  <c r="I43" i="3" s="1"/>
  <c r="F35" i="3"/>
  <c r="F43" i="3" s="1"/>
  <c r="B35" i="3"/>
  <c r="B43" i="3" s="1"/>
  <c r="I34" i="3"/>
  <c r="D34" i="3"/>
  <c r="D42" i="3" s="1"/>
  <c r="I18" i="3"/>
  <c r="I12" i="3"/>
  <c r="I13" i="3" s="1"/>
  <c r="I15" i="3" s="1"/>
  <c r="I19" i="3" s="1"/>
  <c r="I7" i="3"/>
  <c r="I8" i="3" s="1"/>
  <c r="I9" i="3" s="1"/>
  <c r="I6" i="3"/>
  <c r="I5" i="3"/>
  <c r="I29" i="3" s="1"/>
  <c r="D35" i="3" s="1"/>
  <c r="D99" i="5" s="1"/>
  <c r="I4" i="3"/>
  <c r="I50" i="3" l="1"/>
  <c r="I93" i="5"/>
  <c r="I69" i="5"/>
  <c r="D43" i="3"/>
  <c r="I39" i="3"/>
  <c r="I103" i="5" s="1"/>
  <c r="I20" i="3"/>
  <c r="I26" i="3" s="1"/>
  <c r="I22" i="3"/>
  <c r="I21" i="3"/>
  <c r="I28" i="3" s="1"/>
  <c r="I92" i="5" s="1"/>
  <c r="I31" i="3"/>
  <c r="F36" i="3" l="1"/>
  <c r="I95" i="5"/>
  <c r="I46" i="3"/>
  <c r="I110" i="5" s="1"/>
  <c r="D107" i="5"/>
  <c r="B34" i="3"/>
  <c r="B98" i="5" s="1"/>
  <c r="I90" i="5"/>
  <c r="G57" i="3"/>
  <c r="I114" i="5"/>
  <c r="F34" i="3"/>
  <c r="F98" i="5" s="1"/>
  <c r="B36" i="3"/>
  <c r="B42" i="3"/>
  <c r="B106" i="5" s="1"/>
  <c r="B44" i="3" l="1"/>
  <c r="B108" i="5" s="1"/>
  <c r="B100" i="5"/>
  <c r="I57" i="3"/>
  <c r="I121" i="5" s="1"/>
  <c r="G121" i="5"/>
  <c r="F44" i="3"/>
  <c r="F108" i="5" s="1"/>
  <c r="F100" i="5"/>
  <c r="F42" i="3"/>
  <c r="I38" i="3"/>
  <c r="I102" i="5" s="1"/>
  <c r="I47" i="3" l="1"/>
  <c r="F106" i="5"/>
  <c r="I51" i="3"/>
  <c r="I40" i="3"/>
  <c r="G58" i="3" l="1"/>
  <c r="I115" i="5"/>
  <c r="I104" i="5"/>
  <c r="I52" i="3"/>
  <c r="I111" i="5"/>
  <c r="I48" i="3"/>
  <c r="I112" i="5" s="1"/>
  <c r="D30" i="2"/>
  <c r="C34" i="2" s="1"/>
  <c r="C35" i="2" s="1"/>
  <c r="C36" i="2" s="1"/>
  <c r="D31" i="2"/>
  <c r="B36" i="2" s="1"/>
  <c r="D36" i="2" s="1"/>
  <c r="E12" i="2"/>
  <c r="D18" i="2" s="1"/>
  <c r="D12" i="2"/>
  <c r="D17" i="2" s="1"/>
  <c r="B12" i="2"/>
  <c r="E10" i="2"/>
  <c r="G21" i="2" s="1"/>
  <c r="G22" i="2" s="1"/>
  <c r="G23" i="2" s="1"/>
  <c r="G24" i="2" s="1"/>
  <c r="B10" i="2"/>
  <c r="F5" i="2"/>
  <c r="H5" i="2" s="1"/>
  <c r="F4" i="2"/>
  <c r="H4" i="2" s="1"/>
  <c r="H3" i="2"/>
  <c r="F3" i="2"/>
  <c r="D3" i="2"/>
  <c r="G3" i="2" s="1"/>
  <c r="H2" i="2"/>
  <c r="F2" i="2"/>
  <c r="G59" i="3" l="1"/>
  <c r="I116" i="5"/>
  <c r="I53" i="3"/>
  <c r="I117" i="5" s="1"/>
  <c r="I58" i="3"/>
  <c r="I122" i="5" s="1"/>
  <c r="G122" i="5"/>
  <c r="B34" i="2"/>
  <c r="B33" i="2"/>
  <c r="D34" i="2"/>
  <c r="D33" i="2"/>
  <c r="B35" i="2"/>
  <c r="D35" i="2" s="1"/>
  <c r="C33" i="2"/>
  <c r="E33" i="2" s="1"/>
  <c r="E35" i="2" s="1"/>
  <c r="E36" i="2" s="1"/>
  <c r="E34" i="2"/>
  <c r="D10" i="2"/>
  <c r="G15" i="2" s="1"/>
  <c r="G16" i="2" s="1"/>
  <c r="G17" i="2" s="1"/>
  <c r="G18" i="2" s="1"/>
  <c r="C12" i="2"/>
  <c r="D16" i="2" s="1"/>
  <c r="H16" i="2" s="1"/>
  <c r="H22" i="2" s="1"/>
  <c r="D15" i="2"/>
  <c r="D21" i="2" s="1"/>
  <c r="C15" i="2"/>
  <c r="C16" i="2" s="1"/>
  <c r="C17" i="2" s="1"/>
  <c r="C18" i="2" s="1"/>
  <c r="G2" i="2"/>
  <c r="I2" i="2" s="1"/>
  <c r="I4" i="2" s="1"/>
  <c r="I5" i="2" s="1"/>
  <c r="D24" i="2"/>
  <c r="H18" i="2"/>
  <c r="H24" i="2" s="1"/>
  <c r="H17" i="2"/>
  <c r="H23" i="2" s="1"/>
  <c r="D23" i="2"/>
  <c r="I3" i="2"/>
  <c r="G4" i="2"/>
  <c r="G5" i="2" s="1"/>
  <c r="I59" i="3" l="1"/>
  <c r="I123" i="5" s="1"/>
  <c r="G123" i="5"/>
  <c r="C10" i="2"/>
  <c r="C21" i="2" s="1"/>
  <c r="C22" i="2" s="1"/>
  <c r="C23" i="2" s="1"/>
  <c r="C24" i="2" s="1"/>
  <c r="H15" i="2"/>
  <c r="H21" i="2" s="1"/>
  <c r="D22" i="2"/>
</calcChain>
</file>

<file path=xl/sharedStrings.xml><?xml version="1.0" encoding="utf-8"?>
<sst xmlns="http://schemas.openxmlformats.org/spreadsheetml/2006/main" count="428" uniqueCount="188">
  <si>
    <t>Diameter tiang fondasi dalam pakai,</t>
  </si>
  <si>
    <t>D =</t>
  </si>
  <si>
    <t>m</t>
  </si>
  <si>
    <t>Luas penampang netto,</t>
  </si>
  <si>
    <r>
      <t xml:space="preserve">A = 0,25 * 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charset val="1"/>
      </rPr>
      <t xml:space="preserve"> * D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charset val="1"/>
      </rPr>
      <t xml:space="preserve"> =</t>
    </r>
  </si>
  <si>
    <r>
      <t>m</t>
    </r>
    <r>
      <rPr>
        <vertAlign val="superscript"/>
        <sz val="11"/>
        <rFont val="Calibri"/>
        <family val="2"/>
        <scheme val="minor"/>
      </rPr>
      <t>2</t>
    </r>
  </si>
  <si>
    <t>Panjang tiang fondasi dalam,</t>
  </si>
  <si>
    <t>L =</t>
  </si>
  <si>
    <t>Modulus elastisitas dari tiang,</t>
  </si>
  <si>
    <r>
      <t>E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</si>
  <si>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KPa</t>
  </si>
  <si>
    <t>Perbandingan panjang dengan luas penampang tiang,</t>
  </si>
  <si>
    <t>L / D =</t>
  </si>
  <si>
    <t>Koefisien faktor pengali,</t>
  </si>
  <si>
    <r>
      <t>α</t>
    </r>
    <r>
      <rPr>
        <sz val="11"/>
        <color theme="1"/>
        <rFont val="Calibri"/>
        <family val="2"/>
        <charset val="1"/>
      </rPr>
      <t xml:space="preserve"> = 0,22 * L/D - 0,05</t>
    </r>
    <r>
      <rPr>
        <sz val="11"/>
        <color theme="1"/>
        <rFont val="Calibri"/>
        <family val="2"/>
      </rPr>
      <t xml:space="preserve"> =</t>
    </r>
  </si>
  <si>
    <t>Konstanta pegas arah vertikal,</t>
  </si>
  <si>
    <r>
      <t>K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</rPr>
      <t xml:space="preserve"> = </t>
    </r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charset val="1"/>
      </rPr>
      <t xml:space="preserve"> * A * E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1"/>
      </rPr>
      <t xml:space="preserve"> / L =</t>
    </r>
  </si>
  <si>
    <t>kN/m</t>
  </si>
  <si>
    <t>Elevasi dasar pilecap dari muka tanah,</t>
  </si>
  <si>
    <t>Elv =</t>
  </si>
  <si>
    <t>Nilai N rata dari 4D ke atas dan ke bawah dasar pilecap,</t>
  </si>
  <si>
    <t>N =</t>
  </si>
  <si>
    <t>Modulus deformasi tanah fondasi,</t>
  </si>
  <si>
    <r>
      <t>E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</rPr>
      <t xml:space="preserve"> = 28 * N =</t>
    </r>
  </si>
  <si>
    <r>
      <t>kN/m</t>
    </r>
    <r>
      <rPr>
        <vertAlign val="superscript"/>
        <sz val="11"/>
        <color theme="1"/>
        <rFont val="Calibri"/>
        <family val="2"/>
        <scheme val="minor"/>
      </rPr>
      <t>2</t>
    </r>
  </si>
  <si>
    <t>Harga k dengan pergeseran 1 cm,</t>
  </si>
  <si>
    <r>
      <t>k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</rPr>
      <t xml:space="preserve"> = 0,2 * E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</rPr>
      <t xml:space="preserve"> / D</t>
    </r>
    <r>
      <rPr>
        <vertAlign val="superscript"/>
        <sz val="11"/>
        <color theme="1"/>
        <rFont val="Calibri"/>
        <family val="2"/>
        <scheme val="minor"/>
      </rPr>
      <t>3/4</t>
    </r>
    <r>
      <rPr>
        <sz val="11"/>
        <color theme="1"/>
        <rFont val="Calibri"/>
        <family val="2"/>
      </rPr>
      <t xml:space="preserve"> =</t>
    </r>
  </si>
  <si>
    <r>
      <t>kN/m</t>
    </r>
    <r>
      <rPr>
        <vertAlign val="superscript"/>
        <sz val="11"/>
        <color theme="1"/>
        <rFont val="Calibri"/>
        <family val="2"/>
        <scheme val="minor"/>
      </rPr>
      <t>3</t>
    </r>
  </si>
  <si>
    <t>Besaran pergeseran izin,</t>
  </si>
  <si>
    <t>y =</t>
  </si>
  <si>
    <t>Koefisien daya tangkap reaksi permukaan,</t>
  </si>
  <si>
    <r>
      <t>k = k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</rPr>
      <t xml:space="preserve"> / 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charset val="1"/>
      </rPr>
      <t>y =</t>
    </r>
  </si>
  <si>
    <t>Jumlah tiang fondasi dalam,</t>
  </si>
  <si>
    <t>n =</t>
  </si>
  <si>
    <t>Nilai inersia penampang tiang fondasi,</t>
  </si>
  <si>
    <r>
      <t>I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= 1/64 * 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charset val="1"/>
      </rPr>
      <t xml:space="preserve"> * D</t>
    </r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  <charset val="1"/>
      </rPr>
      <t xml:space="preserve"> =</t>
    </r>
  </si>
  <si>
    <r>
      <t>m</t>
    </r>
    <r>
      <rPr>
        <vertAlign val="superscript"/>
        <sz val="11"/>
        <color theme="1"/>
        <rFont val="Calibri"/>
        <family val="2"/>
        <scheme val="minor"/>
      </rPr>
      <t>4</t>
    </r>
  </si>
  <si>
    <t>Nilai karakteristik tiang,</t>
  </si>
  <si>
    <r>
      <t>β</t>
    </r>
    <r>
      <rPr>
        <sz val="11"/>
        <color theme="1"/>
        <rFont val="Calibri"/>
        <family val="2"/>
        <charset val="1"/>
      </rPr>
      <t xml:space="preserve"> = (k * D / (4 * E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1"/>
      </rPr>
      <t xml:space="preserve"> * I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1"/>
      </rPr>
      <t>))</t>
    </r>
    <r>
      <rPr>
        <vertAlign val="superscript"/>
        <sz val="11"/>
        <color theme="1"/>
        <rFont val="Calibri"/>
        <family val="2"/>
      </rPr>
      <t>1/4</t>
    </r>
    <r>
      <rPr>
        <sz val="11"/>
        <color theme="1"/>
        <rFont val="Calibri"/>
        <family val="2"/>
        <charset val="1"/>
      </rPr>
      <t xml:space="preserve"> =</t>
    </r>
  </si>
  <si>
    <t>/m</t>
  </si>
  <si>
    <t>Koefisien pegas tiang arah orthogonal,</t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</si>
  <si>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</rPr>
      <t xml:space="preserve"> = 4 * 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* </t>
    </r>
    <r>
      <rPr>
        <sz val="11"/>
        <color theme="1"/>
        <rFont val="Calibri"/>
        <family val="2"/>
      </rPr>
      <t>β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</si>
  <si>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; 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</rPr>
      <t xml:space="preserve"> = 2 * 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* </t>
    </r>
    <r>
      <rPr>
        <sz val="11"/>
        <color theme="1"/>
        <rFont val="Calibri"/>
        <family val="2"/>
      </rPr>
      <t>β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</si>
  <si>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</rPr>
      <t xml:space="preserve"> = 2 * 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* </t>
    </r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</si>
  <si>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xx</t>
    </r>
    <r>
      <rPr>
        <sz val="11"/>
        <color theme="1"/>
        <rFont val="Calibri"/>
        <family val="2"/>
      </rPr>
      <t xml:space="preserve"> = n * 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</si>
  <si>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XY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YX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</si>
  <si>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xα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αx</t>
    </r>
    <r>
      <rPr>
        <sz val="11"/>
        <color theme="1"/>
        <rFont val="Calibri"/>
        <family val="2"/>
      </rPr>
      <t xml:space="preserve"> =</t>
    </r>
    <r>
      <rPr>
        <sz val="11"/>
        <color theme="1"/>
        <rFont val="Calibri"/>
        <family val="2"/>
      </rPr>
      <t xml:space="preserve"> -1 * n * K2 =</t>
    </r>
  </si>
  <si>
    <r>
      <t>A</t>
    </r>
    <r>
      <rPr>
        <vertAlign val="subscript"/>
        <sz val="11"/>
        <color theme="1"/>
        <rFont val="Calibri"/>
        <family val="2"/>
        <scheme val="minor"/>
      </rPr>
      <t>yy</t>
    </r>
    <r>
      <rPr>
        <sz val="11"/>
        <color theme="1"/>
        <rFont val="Calibri"/>
        <family val="2"/>
      </rPr>
      <t xml:space="preserve"> = n * K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</si>
  <si>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yα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αy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</si>
  <si>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αα</t>
    </r>
    <r>
      <rPr>
        <sz val="11"/>
        <color theme="1"/>
        <rFont val="Calibri"/>
        <family val="2"/>
      </rPr>
      <t xml:space="preserve"> = n * 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</rPr>
      <t xml:space="preserve"> =</t>
    </r>
  </si>
  <si>
    <t>Keterangan</t>
  </si>
  <si>
    <t>Arah X</t>
  </si>
  <si>
    <t>Arah Y</t>
  </si>
  <si>
    <t>* δx +</t>
  </si>
  <si>
    <t>* δy +</t>
  </si>
  <si>
    <r>
      <t xml:space="preserve">* </t>
    </r>
    <r>
      <rPr>
        <sz val="10"/>
        <color theme="1"/>
        <rFont val="Calibri"/>
        <family val="2"/>
      </rPr>
      <t>α</t>
    </r>
  </si>
  <si>
    <t>=</t>
  </si>
  <si>
    <r>
      <t>Beban Vertikal, P</t>
    </r>
    <r>
      <rPr>
        <vertAlign val="subscript"/>
        <sz val="11"/>
        <color theme="1"/>
        <rFont val="Calibri"/>
        <family val="2"/>
        <scheme val="minor"/>
      </rPr>
      <t>uk</t>
    </r>
  </si>
  <si>
    <t>Beban Mendatar, T</t>
  </si>
  <si>
    <t>Momen, M</t>
  </si>
  <si>
    <t>Deformasi arah memanjang akibat beban searah X,</t>
  </si>
  <si>
    <t>δx =</t>
  </si>
  <si>
    <t>mm</t>
  </si>
  <si>
    <t>Deformasi arah melintang akibat beban searah X,</t>
  </si>
  <si>
    <t>δy =</t>
  </si>
  <si>
    <t>Deformasi radian akibat beban searah X,</t>
  </si>
  <si>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 xml:space="preserve"> =</t>
    </r>
  </si>
  <si>
    <t>rad</t>
  </si>
  <si>
    <t>Nilai</t>
  </si>
  <si>
    <t>Batas</t>
  </si>
  <si>
    <t>Ket.</t>
  </si>
  <si>
    <r>
      <t xml:space="preserve">Arah Vertikal, </t>
    </r>
    <r>
      <rPr>
        <sz val="11"/>
        <color theme="1"/>
        <rFont val="Calibri"/>
        <family val="2"/>
      </rPr>
      <t>δ</t>
    </r>
    <r>
      <rPr>
        <vertAlign val="subscript"/>
        <sz val="11"/>
        <color theme="1"/>
        <rFont val="Calibri"/>
        <family val="2"/>
      </rPr>
      <t>V</t>
    </r>
  </si>
  <si>
    <r>
      <t xml:space="preserve">Arah memanjang, </t>
    </r>
    <r>
      <rPr>
        <sz val="11"/>
        <color theme="1"/>
        <rFont val="Calibri"/>
        <family val="2"/>
      </rPr>
      <t>∑δ</t>
    </r>
    <r>
      <rPr>
        <vertAlign val="subscript"/>
        <sz val="11"/>
        <color theme="1"/>
        <rFont val="Calibri"/>
        <family val="2"/>
      </rPr>
      <t>x</t>
    </r>
  </si>
  <si>
    <r>
      <t xml:space="preserve">Arah melintang, </t>
    </r>
    <r>
      <rPr>
        <sz val="11"/>
        <color theme="1"/>
        <rFont val="Calibri"/>
        <family val="2"/>
      </rPr>
      <t>∑δ</t>
    </r>
    <r>
      <rPr>
        <vertAlign val="subscript"/>
        <sz val="11"/>
        <color theme="1"/>
        <rFont val="Calibri"/>
        <family val="2"/>
      </rPr>
      <t>y</t>
    </r>
  </si>
  <si>
    <t>Deformasi arah memanjang akibat beban searah Y,</t>
  </si>
  <si>
    <t>Deformasi arah melintang akibat beban searah Y,</t>
  </si>
  <si>
    <t>Deformasi radian akibat beban searah Y,</t>
  </si>
  <si>
    <t>Total deformasi arah vertikal,</t>
  </si>
  <si>
    <r>
      <t>δ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</rPr>
      <t>uk</t>
    </r>
    <r>
      <rPr>
        <sz val="11"/>
        <color theme="1"/>
        <rFont val="Calibri"/>
        <family val="2"/>
      </rPr>
      <t xml:space="preserve"> / ( n * K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) =</t>
    </r>
  </si>
  <si>
    <t>Total deformasi arah memanjang,</t>
  </si>
  <si>
    <t>∑ δx =</t>
  </si>
  <si>
    <t>Total deformasi arah melintang,</t>
  </si>
  <si>
    <t>∑ δy =</t>
  </si>
  <si>
    <t>Total deformasi radian,</t>
  </si>
  <si>
    <t>fc' =</t>
  </si>
  <si>
    <t>MPa</t>
  </si>
  <si>
    <t>Kuat tekan fondasi tiang dalam,</t>
  </si>
  <si>
    <t>kN</t>
  </si>
  <si>
    <t>kN.m</t>
  </si>
  <si>
    <t>Lebar fondasi</t>
  </si>
  <si>
    <t>Panjang fondasi</t>
  </si>
  <si>
    <t>jumlah fondasi tiang sejajar sumbu X,</t>
  </si>
  <si>
    <t>jumlah fondasi tiang sejajar sumbu Y,</t>
  </si>
  <si>
    <t>X1</t>
  </si>
  <si>
    <t>X2</t>
  </si>
  <si>
    <t>X3</t>
  </si>
  <si>
    <t>X4</t>
  </si>
  <si>
    <t>Jarak tepi fondasi ke as tiang,</t>
  </si>
  <si>
    <t>tiang</t>
  </si>
  <si>
    <t>Y1</t>
  </si>
  <si>
    <t>Y2</t>
  </si>
  <si>
    <t>Y3</t>
  </si>
  <si>
    <t>Y4</t>
  </si>
  <si>
    <t>X1 Y1</t>
  </si>
  <si>
    <t>X1 Y2</t>
  </si>
  <si>
    <t>X1 Y3</t>
  </si>
  <si>
    <t>X1 Y4</t>
  </si>
  <si>
    <t>X</t>
  </si>
  <si>
    <t>Y</t>
  </si>
  <si>
    <t>X2 Y1</t>
  </si>
  <si>
    <t>X2 Y2</t>
  </si>
  <si>
    <t>X2 Y3</t>
  </si>
  <si>
    <t>X2 Y4</t>
  </si>
  <si>
    <t>X3 Y1</t>
  </si>
  <si>
    <t>X3 Y2</t>
  </si>
  <si>
    <t>X3 Y3</t>
  </si>
  <si>
    <t>X3 Y4</t>
  </si>
  <si>
    <t>X4 Y1</t>
  </si>
  <si>
    <t>X4 Y2</t>
  </si>
  <si>
    <t>X4 Y3</t>
  </si>
  <si>
    <t>X4 Y4</t>
  </si>
  <si>
    <t>B =</t>
  </si>
  <si>
    <t>a =</t>
  </si>
  <si>
    <r>
      <t>n</t>
    </r>
    <r>
      <rPr>
        <vertAlign val="subscript"/>
        <sz val="11"/>
        <color theme="1"/>
        <rFont val="Calibri"/>
        <family val="2"/>
      </rPr>
      <t>x</t>
    </r>
    <r>
      <rPr>
        <sz val="11"/>
        <color theme="1"/>
        <rFont val="Calibri"/>
        <family val="2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</si>
  <si>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</t>
    </r>
  </si>
  <si>
    <t xml:space="preserve">sumbu </t>
  </si>
  <si>
    <t>N.b. L ≥ B</t>
  </si>
  <si>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</si>
  <si>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</si>
  <si>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</si>
  <si>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</si>
  <si>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</si>
  <si>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</si>
  <si>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</si>
  <si>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</si>
  <si>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Input nilai bahan struktur</t>
  </si>
  <si>
    <t>A.2.</t>
  </si>
  <si>
    <t>Input nilai dimensi fondasi</t>
  </si>
  <si>
    <t>Input nilai beban di dasar pilecap</t>
  </si>
  <si>
    <t>A.3.</t>
  </si>
  <si>
    <t>Penentuan nilai konstanta pegas arah vertikal</t>
  </si>
  <si>
    <t>B.1.</t>
  </si>
  <si>
    <t>Koefisien k dari reaksi tanah di bawah permukaan</t>
  </si>
  <si>
    <t>B.2.</t>
  </si>
  <si>
    <t>B.3.</t>
  </si>
  <si>
    <t>Koefisien pegas tiang dalam arah sumbu orthogonal</t>
  </si>
  <si>
    <t>B.4.</t>
  </si>
  <si>
    <t>Koefisien persamaan tiga dimensi dan nilai deformasi</t>
  </si>
  <si>
    <t>B.4.1.</t>
  </si>
  <si>
    <t>Kondisi tiang fondasi terjangkar dengan baik</t>
  </si>
  <si>
    <t>Deformasi pada ujung tiang fondasi</t>
  </si>
  <si>
    <t>B.4.2.</t>
  </si>
  <si>
    <t>Rekapitulasi dan kontrol deformasi pada pilecap</t>
  </si>
  <si>
    <t>B.4.3.</t>
  </si>
  <si>
    <t>B.</t>
  </si>
  <si>
    <t>PERHITUNGAN DAN KONTROL DEFORMASI</t>
  </si>
  <si>
    <t>ukuran kolom</t>
  </si>
  <si>
    <t xml:space="preserve">sejajar sumbu X </t>
  </si>
  <si>
    <t xml:space="preserve">sejajar sumbu Y </t>
  </si>
  <si>
    <t>Dimensi kolom sejajar sumbu X,</t>
  </si>
  <si>
    <t>Dimensi kolom sejajar sumbu Y,</t>
  </si>
  <si>
    <t>Panjang fondasi (sejajar sumbu X)</t>
  </si>
  <si>
    <t>Lebar fondasi (sejajar sumbu Y)</t>
  </si>
  <si>
    <t>b =</t>
  </si>
  <si>
    <t>l =</t>
  </si>
  <si>
    <t>Judul Program</t>
  </si>
  <si>
    <t>:</t>
  </si>
  <si>
    <t>Versi Program</t>
  </si>
  <si>
    <t>V1.0.0</t>
  </si>
  <si>
    <t>Update ke 0</t>
  </si>
  <si>
    <t>Penyusun</t>
  </si>
  <si>
    <t>Indra Kusuma Jati Raj Suweda</t>
  </si>
  <si>
    <t>Email</t>
  </si>
  <si>
    <t>indrakrajsuweda@gmail.com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</si>
  <si>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</si>
  <si>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</si>
  <si>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</si>
  <si>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</si>
  <si>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</si>
  <si>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April 2022</t>
  </si>
  <si>
    <t>Analisa Deformasi di Bawah Pilecap pada Fondasi Tiang Dalam</t>
  </si>
  <si>
    <t xml:space="preserve">REPORT OUTPUT EXCEL SPREADSHEET </t>
  </si>
  <si>
    <t>• Nama Program</t>
  </si>
  <si>
    <t xml:space="preserve">• Versi </t>
  </si>
  <si>
    <t>1.0.0</t>
  </si>
  <si>
    <t>• Penyusun</t>
  </si>
  <si>
    <t>Indra K Raj Suweda</t>
  </si>
  <si>
    <t>•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</si>
</sst>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E+00"/>
    <numFmt numFmtId="166" formatCode="0.0000"/>
    <numFmt numFmtId="167" formatCode="0.000E+00"/>
    <numFmt numFmtId="168" formatCode="0.0.E+00"/>
    <numFmt numFmtId="169" formatCode="0.00.E+00"/>
  </numFmts>
  <fonts count="3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</font>
    <font>
      <vertAlign val="superscript"/>
      <sz val="11"/>
      <color theme="1"/>
      <name val="Calibri"/>
      <family val="2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scheme val="major"/>
    </font>
    <font>
      <u/>
      <sz val="11"/>
      <color theme="10"/>
      <name val="Calibri"/>
      <family val="2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8" fillId="0" borderId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1" fontId="13" fillId="0" borderId="4" xfId="0" applyNumberFormat="1" applyFont="1" applyBorder="1" applyAlignment="1">
      <alignment horizontal="center" vertical="center"/>
    </xf>
    <xf numFmtId="11" fontId="12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164" fontId="0" fillId="0" borderId="0" xfId="0" applyNumberForma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16" fillId="7" borderId="10" xfId="0" applyFont="1" applyFill="1" applyBorder="1" applyAlignment="1">
      <alignment vertical="center"/>
    </xf>
    <xf numFmtId="0" fontId="16" fillId="7" borderId="10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3" fillId="0" borderId="8" xfId="0" applyNumberFormat="1" applyFont="1" applyBorder="1" applyAlignment="1" applyProtection="1">
      <alignment horizontal="center" vertical="center"/>
      <protection locked="0"/>
    </xf>
    <xf numFmtId="2" fontId="0" fillId="4" borderId="10" xfId="0" applyNumberFormat="1" applyFill="1" applyBorder="1" applyAlignment="1">
      <alignment horizontal="center" vertical="center"/>
    </xf>
    <xf numFmtId="2" fontId="0" fillId="5" borderId="10" xfId="0" applyNumberForma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2" fontId="0" fillId="6" borderId="10" xfId="0" applyNumberForma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3" fillId="7" borderId="11" xfId="1" applyFont="1" applyFill="1" applyBorder="1" applyAlignment="1">
      <alignment horizontal="center" vertical="center"/>
    </xf>
    <xf numFmtId="0" fontId="3" fillId="8" borderId="11" xfId="1" applyFont="1" applyFill="1" applyBorder="1" applyAlignment="1">
      <alignment horizontal="center" vertical="center"/>
    </xf>
    <xf numFmtId="0" fontId="3" fillId="8" borderId="12" xfId="1" applyFont="1" applyFill="1" applyBorder="1" applyAlignment="1">
      <alignment horizontal="left" vertical="center" indent="1"/>
    </xf>
    <xf numFmtId="1" fontId="0" fillId="0" borderId="0" xfId="0" applyNumberFormat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3" fillId="8" borderId="0" xfId="1" applyFont="1" applyFill="1" applyBorder="1" applyAlignment="1">
      <alignment horizontal="left" vertical="center" indent="1"/>
    </xf>
    <xf numFmtId="0" fontId="3" fillId="8" borderId="6" xfId="1" applyFont="1" applyFill="1" applyBorder="1" applyAlignment="1">
      <alignment horizontal="left" vertical="center" indent="1"/>
    </xf>
    <xf numFmtId="0" fontId="3" fillId="0" borderId="11" xfId="1" applyFont="1" applyFill="1" applyBorder="1" applyAlignment="1">
      <alignment horizontal="center" vertical="center"/>
    </xf>
    <xf numFmtId="0" fontId="0" fillId="0" borderId="0" xfId="0" applyFill="1"/>
    <xf numFmtId="0" fontId="3" fillId="8" borderId="0" xfId="1" applyFont="1" applyFill="1" applyBorder="1" applyAlignment="1">
      <alignment horizontal="center" vertical="center"/>
    </xf>
    <xf numFmtId="1" fontId="16" fillId="5" borderId="1" xfId="0" applyNumberFormat="1" applyFont="1" applyFill="1" applyBorder="1" applyAlignment="1">
      <alignment horizontal="center" vertical="center"/>
    </xf>
    <xf numFmtId="2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2" fontId="2" fillId="5" borderId="1" xfId="0" applyNumberFormat="1" applyFont="1" applyFill="1" applyBorder="1" applyAlignment="1">
      <alignment horizontal="center" vertical="center"/>
    </xf>
    <xf numFmtId="2" fontId="16" fillId="5" borderId="1" xfId="0" applyNumberFormat="1" applyFont="1" applyFill="1" applyBorder="1" applyAlignment="1">
      <alignment horizontal="center" vertical="center"/>
    </xf>
    <xf numFmtId="2" fontId="16" fillId="5" borderId="7" xfId="0" applyNumberFormat="1" applyFont="1" applyFill="1" applyBorder="1" applyAlignment="1">
      <alignment horizontal="center" vertical="center"/>
    </xf>
    <xf numFmtId="0" fontId="0" fillId="0" borderId="13" xfId="0" applyBorder="1"/>
    <xf numFmtId="0" fontId="19" fillId="9" borderId="14" xfId="1" applyFont="1" applyFill="1" applyBorder="1" applyAlignment="1">
      <alignment horizontal="center" vertical="center"/>
    </xf>
    <xf numFmtId="0" fontId="19" fillId="9" borderId="15" xfId="1" applyFont="1" applyFill="1" applyBorder="1" applyAlignment="1">
      <alignment horizontal="left" vertical="center" indent="1"/>
    </xf>
    <xf numFmtId="0" fontId="2" fillId="7" borderId="0" xfId="1" applyFont="1" applyFill="1" applyBorder="1" applyAlignment="1">
      <alignment vertical="center"/>
    </xf>
    <xf numFmtId="0" fontId="3" fillId="7" borderId="0" xfId="1" applyFont="1" applyFill="1" applyBorder="1" applyAlignment="1">
      <alignment vertical="center"/>
    </xf>
    <xf numFmtId="0" fontId="3" fillId="7" borderId="0" xfId="1" applyFont="1" applyFill="1" applyBorder="1" applyAlignment="1">
      <alignment horizontal="right" vertical="center"/>
    </xf>
    <xf numFmtId="0" fontId="3" fillId="7" borderId="0" xfId="1" applyFont="1" applyFill="1" applyBorder="1" applyAlignment="1">
      <alignment horizontal="center" vertical="center"/>
    </xf>
    <xf numFmtId="0" fontId="3" fillId="7" borderId="0" xfId="1" applyFont="1" applyFill="1" applyBorder="1" applyAlignment="1">
      <alignment horizontal="left" vertical="center" indent="1"/>
    </xf>
    <xf numFmtId="0" fontId="3" fillId="7" borderId="12" xfId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indent="1"/>
    </xf>
    <xf numFmtId="0" fontId="3" fillId="0" borderId="12" xfId="1" applyFont="1" applyFill="1" applyBorder="1" applyAlignment="1">
      <alignment horizontal="left" vertical="center" indent="1"/>
    </xf>
    <xf numFmtId="0" fontId="2" fillId="8" borderId="0" xfId="1" applyFont="1" applyFill="1" applyBorder="1" applyAlignment="1">
      <alignment vertical="center"/>
    </xf>
    <xf numFmtId="0" fontId="3" fillId="8" borderId="0" xfId="1" applyFont="1" applyFill="1" applyBorder="1" applyAlignment="1">
      <alignment vertical="center"/>
    </xf>
    <xf numFmtId="0" fontId="3" fillId="8" borderId="0" xfId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indent="1"/>
    </xf>
    <xf numFmtId="0" fontId="0" fillId="0" borderId="12" xfId="0" applyFill="1" applyBorder="1" applyAlignment="1">
      <alignment horizontal="left" vertical="center" indent="1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 indent="1"/>
    </xf>
    <xf numFmtId="0" fontId="19" fillId="9" borderId="18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1" fontId="1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5" fontId="0" fillId="0" borderId="0" xfId="0" applyNumberFormat="1" applyBorder="1" applyAlignment="1">
      <alignment horizontal="center" vertical="center"/>
    </xf>
    <xf numFmtId="11" fontId="0" fillId="0" borderId="11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0" fontId="21" fillId="10" borderId="0" xfId="0" applyFont="1" applyFill="1" applyAlignment="1">
      <alignment vertical="center"/>
    </xf>
    <xf numFmtId="0" fontId="22" fillId="10" borderId="0" xfId="0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0" fontId="22" fillId="10" borderId="0" xfId="0" quotePrefix="1" applyFont="1" applyFill="1" applyAlignment="1">
      <alignment vertical="center"/>
    </xf>
    <xf numFmtId="0" fontId="23" fillId="10" borderId="0" xfId="2" quotePrefix="1" applyFont="1" applyFill="1" applyAlignment="1">
      <alignment vertical="center"/>
    </xf>
    <xf numFmtId="0" fontId="19" fillId="10" borderId="0" xfId="0" applyFont="1" applyFill="1" applyAlignment="1">
      <alignment vertical="center"/>
    </xf>
    <xf numFmtId="0" fontId="24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 wrapText="1"/>
    </xf>
    <xf numFmtId="0" fontId="25" fillId="10" borderId="0" xfId="2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1" fontId="0" fillId="0" borderId="0" xfId="0" applyNumberFormat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8" fontId="3" fillId="0" borderId="8" xfId="0" applyNumberFormat="1" applyFont="1" applyBorder="1" applyAlignment="1" applyProtection="1">
      <alignment horizontal="center" vertical="center"/>
      <protection locked="0"/>
    </xf>
    <xf numFmtId="169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8" fontId="3" fillId="0" borderId="1" xfId="0" applyNumberFormat="1" applyFont="1" applyBorder="1" applyAlignment="1" applyProtection="1">
      <alignment horizontal="center" vertical="center"/>
      <protection locked="0"/>
    </xf>
    <xf numFmtId="169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0" fontId="31" fillId="8" borderId="0" xfId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30" fillId="9" borderId="0" xfId="1" applyFont="1" applyFill="1" applyBorder="1" applyAlignment="1">
      <alignment horizontal="center" vertical="center"/>
    </xf>
    <xf numFmtId="0" fontId="29" fillId="9" borderId="0" xfId="1" applyFont="1" applyFill="1" applyBorder="1" applyAlignment="1">
      <alignment vertical="center"/>
    </xf>
    <xf numFmtId="0" fontId="30" fillId="9" borderId="0" xfId="1" applyFont="1" applyFill="1" applyBorder="1" applyAlignment="1">
      <alignment vertical="center"/>
    </xf>
    <xf numFmtId="0" fontId="30" fillId="9" borderId="0" xfId="1" applyFont="1" applyFill="1" applyBorder="1" applyAlignment="1">
      <alignment horizontal="right" vertical="center"/>
    </xf>
    <xf numFmtId="0" fontId="30" fillId="9" borderId="0" xfId="1" applyFont="1" applyFill="1" applyBorder="1" applyAlignment="1">
      <alignment horizontal="left" vertical="center" indent="1"/>
    </xf>
    <xf numFmtId="2" fontId="16" fillId="5" borderId="3" xfId="0" applyNumberFormat="1" applyFont="1" applyFill="1" applyBorder="1" applyAlignment="1">
      <alignment horizontal="center" vertical="center"/>
    </xf>
    <xf numFmtId="2" fontId="16" fillId="5" borderId="5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9" fillId="9" borderId="14" xfId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 indent="2"/>
    </xf>
    <xf numFmtId="0" fontId="0" fillId="3" borderId="3" xfId="0" applyFill="1" applyBorder="1" applyAlignment="1">
      <alignment horizontal="left" vertical="center" indent="2"/>
    </xf>
    <xf numFmtId="0" fontId="11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 indent="1"/>
    </xf>
    <xf numFmtId="164" fontId="0" fillId="0" borderId="3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20" fontId="0" fillId="0" borderId="20" xfId="0" quotePrefix="1" applyNumberFormat="1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20" fillId="0" borderId="20" xfId="2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EBBA82FF-CADF-4D3F-A749-A88EA6867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7"/>
          <c:order val="0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Table!$F$2:$F$3</c:f>
              <c:numCache>
                <c:formatCode>0.00</c:formatCode>
                <c:ptCount val="2"/>
                <c:pt idx="0">
                  <c:v>-4.75</c:v>
                </c:pt>
                <c:pt idx="1">
                  <c:v>-4.75</c:v>
                </c:pt>
              </c:numCache>
            </c:numRef>
          </c:xVal>
          <c:yVal>
            <c:numRef>
              <c:f>Table!$G$2:$G$3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34-4F3C-94B3-CC4FEFCC9B78}"/>
            </c:ext>
          </c:extLst>
        </c:ser>
        <c:ser>
          <c:idx val="8"/>
          <c:order val="1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Table!$F$4:$F$5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Table!$G$4:$G$5</c:f>
              <c:numCache>
                <c:formatCode>0.00</c:formatCode>
                <c:ptCount val="2"/>
                <c:pt idx="0">
                  <c:v>-3.8000000000000003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34-4F3C-94B3-CC4FEFCC9B78}"/>
            </c:ext>
          </c:extLst>
        </c:ser>
        <c:ser>
          <c:idx val="9"/>
          <c:order val="2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Table!$H$2:$H$3</c:f>
              <c:numCache>
                <c:formatCode>0.00</c:formatCode>
                <c:ptCount val="2"/>
                <c:pt idx="0">
                  <c:v>4.75</c:v>
                </c:pt>
                <c:pt idx="1">
                  <c:v>4.75</c:v>
                </c:pt>
              </c:numCache>
            </c:numRef>
          </c:xVal>
          <c:yVal>
            <c:numRef>
              <c:f>Table!$I$2:$I$3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34-4F3C-94B3-CC4FEFCC9B78}"/>
            </c:ext>
          </c:extLst>
        </c:ser>
        <c:ser>
          <c:idx val="10"/>
          <c:order val="3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Table!$H$4:$H$5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Table!$I$4:$I$5</c:f>
              <c:numCache>
                <c:formatCode>0.00</c:formatCode>
                <c:ptCount val="2"/>
                <c:pt idx="0">
                  <c:v>3.8000000000000003</c:v>
                </c:pt>
                <c:pt idx="1">
                  <c:v>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34-4F3C-94B3-CC4FEFCC9B78}"/>
            </c:ext>
          </c:extLst>
        </c:ser>
        <c:ser>
          <c:idx val="11"/>
          <c:order val="4"/>
          <c:tx>
            <c:v>Sumbu X</c:v>
          </c:tx>
          <c:spPr>
            <a:ln w="12700"/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C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FA34-4F3C-94B3-CC4FEFCC9B78}"/>
              </c:ext>
            </c:extLst>
          </c:dPt>
          <c:x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xVal>
          <c:y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A34-4F3C-94B3-CC4FEFCC9B78}"/>
            </c:ext>
          </c:extLst>
        </c:ser>
        <c:ser>
          <c:idx val="12"/>
          <c:order val="5"/>
          <c:tx>
            <c:v>Sumbu Y</c:v>
          </c:tx>
          <c:spPr>
            <a:ln w="12700"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A34-4F3C-94B3-CC4FEFCC9B78}"/>
            </c:ext>
          </c:extLst>
        </c:ser>
        <c:ser>
          <c:idx val="13"/>
          <c:order val="6"/>
          <c:tx>
            <c:v>X1 Y1</c:v>
          </c:tx>
          <c:marker>
            <c:symbol val="none"/>
          </c:marker>
          <c:dPt>
            <c:idx val="0"/>
            <c:bubble3D val="0"/>
            <c:spPr>
              <a:ln w="19050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34-4F3C-94B3-CC4FEFCC9B78}"/>
              </c:ext>
            </c:extLst>
          </c:dPt>
          <c:xVal>
            <c:numRef>
              <c:f>Table!$C$15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Table!$D$15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A34-4F3C-94B3-CC4FEFCC9B78}"/>
            </c:ext>
          </c:extLst>
        </c:ser>
        <c:ser>
          <c:idx val="0"/>
          <c:order val="7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Table!$F$2:$F$3</c:f>
              <c:numCache>
                <c:formatCode>0.00</c:formatCode>
                <c:ptCount val="2"/>
                <c:pt idx="0">
                  <c:v>-4.75</c:v>
                </c:pt>
                <c:pt idx="1">
                  <c:v>-4.75</c:v>
                </c:pt>
              </c:numCache>
            </c:numRef>
          </c:xVal>
          <c:yVal>
            <c:numRef>
              <c:f>Table!$G$2:$G$3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A34-4F3C-94B3-CC4FEFCC9B78}"/>
            </c:ext>
          </c:extLst>
        </c:ser>
        <c:ser>
          <c:idx val="1"/>
          <c:order val="8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Table!$F$4:$F$5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Table!$G$4:$G$5</c:f>
              <c:numCache>
                <c:formatCode>0.00</c:formatCode>
                <c:ptCount val="2"/>
                <c:pt idx="0">
                  <c:v>-3.8000000000000003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A34-4F3C-94B3-CC4FEFCC9B78}"/>
            </c:ext>
          </c:extLst>
        </c:ser>
        <c:ser>
          <c:idx val="2"/>
          <c:order val="9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Table!$H$2:$H$3</c:f>
              <c:numCache>
                <c:formatCode>0.00</c:formatCode>
                <c:ptCount val="2"/>
                <c:pt idx="0">
                  <c:v>4.75</c:v>
                </c:pt>
                <c:pt idx="1">
                  <c:v>4.75</c:v>
                </c:pt>
              </c:numCache>
            </c:numRef>
          </c:xVal>
          <c:yVal>
            <c:numRef>
              <c:f>Table!$I$2:$I$3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A34-4F3C-94B3-CC4FEFCC9B78}"/>
            </c:ext>
          </c:extLst>
        </c:ser>
        <c:ser>
          <c:idx val="3"/>
          <c:order val="10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Table!$H$4:$H$5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Table!$I$4:$I$5</c:f>
              <c:numCache>
                <c:formatCode>0.00</c:formatCode>
                <c:ptCount val="2"/>
                <c:pt idx="0">
                  <c:v>3.8000000000000003</c:v>
                </c:pt>
                <c:pt idx="1">
                  <c:v>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A34-4F3C-94B3-CC4FEFCC9B78}"/>
            </c:ext>
          </c:extLst>
        </c:ser>
        <c:ser>
          <c:idx val="4"/>
          <c:order val="11"/>
          <c:tx>
            <c:v>Sumbu X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12700" cap="rnd">
                <a:solidFill>
                  <a:srgbClr val="C0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FA34-4F3C-94B3-CC4FEFCC9B78}"/>
              </c:ext>
            </c:extLst>
          </c:dPt>
          <c:x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xVal>
          <c:y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A34-4F3C-94B3-CC4FEFCC9B78}"/>
            </c:ext>
          </c:extLst>
        </c:ser>
        <c:ser>
          <c:idx val="5"/>
          <c:order val="12"/>
          <c:tx>
            <c:v>Sumbu Y</c:v>
          </c:tx>
          <c:spPr>
            <a:ln w="127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A34-4F3C-94B3-CC4FEFCC9B78}"/>
            </c:ext>
          </c:extLst>
        </c:ser>
        <c:ser>
          <c:idx val="6"/>
          <c:order val="13"/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  <a:prstDash val="solid"/>
              </a:ln>
              <a:effectLst/>
            </c:spPr>
          </c:marker>
          <c:xVal>
            <c:numRef>
              <c:f>Table!$C$15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Table!$D$15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A34-4F3C-94B3-CC4FEFCC9B78}"/>
            </c:ext>
          </c:extLst>
        </c:ser>
        <c:ser>
          <c:idx val="14"/>
          <c:order val="14"/>
          <c:tx>
            <c:v>X1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Table!$C$16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Table!$D$16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A34-4F3C-94B3-CC4FEFCC9B78}"/>
            </c:ext>
          </c:extLst>
        </c:ser>
        <c:ser>
          <c:idx val="15"/>
          <c:order val="15"/>
          <c:tx>
            <c:v>X1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Table!$C$17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Table!$D$17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A34-4F3C-94B3-CC4FEFCC9B78}"/>
            </c:ext>
          </c:extLst>
        </c:ser>
        <c:ser>
          <c:idx val="16"/>
          <c:order val="16"/>
          <c:tx>
            <c:v>X1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Table!$C$18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Table!$D$18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A34-4F3C-94B3-CC4FEFCC9B78}"/>
            </c:ext>
          </c:extLst>
        </c:ser>
        <c:ser>
          <c:idx val="17"/>
          <c:order val="17"/>
          <c:tx>
            <c:v>X2 Y1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Table!$C$21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Table!$D$21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A34-4F3C-94B3-CC4FEFCC9B78}"/>
            </c:ext>
          </c:extLst>
        </c:ser>
        <c:ser>
          <c:idx val="18"/>
          <c:order val="18"/>
          <c:tx>
            <c:v>X2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Table!$C$22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Table!$D$22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A34-4F3C-94B3-CC4FEFCC9B78}"/>
            </c:ext>
          </c:extLst>
        </c:ser>
        <c:ser>
          <c:idx val="19"/>
          <c:order val="19"/>
          <c:tx>
            <c:v>X2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Table!$C$23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Table!$D$23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FA34-4F3C-94B3-CC4FEFCC9B78}"/>
            </c:ext>
          </c:extLst>
        </c:ser>
        <c:ser>
          <c:idx val="20"/>
          <c:order val="20"/>
          <c:tx>
            <c:v>X2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Table!$C$24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Table!$D$24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FA34-4F3C-94B3-CC4FEFCC9B78}"/>
            </c:ext>
          </c:extLst>
        </c:ser>
        <c:ser>
          <c:idx val="21"/>
          <c:order val="21"/>
          <c:tx>
            <c:v>X3 Y1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Table!$G$15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Table!$H$15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FA34-4F3C-94B3-CC4FEFCC9B78}"/>
            </c:ext>
          </c:extLst>
        </c:ser>
        <c:ser>
          <c:idx val="22"/>
          <c:order val="22"/>
          <c:tx>
            <c:v>X3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Table!$G$16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Table!$H$16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FA34-4F3C-94B3-CC4FEFCC9B78}"/>
            </c:ext>
          </c:extLst>
        </c:ser>
        <c:ser>
          <c:idx val="23"/>
          <c:order val="23"/>
          <c:tx>
            <c:v>X3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Table!$G$17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Table!$H$17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FA34-4F3C-94B3-CC4FEFCC9B78}"/>
            </c:ext>
          </c:extLst>
        </c:ser>
        <c:ser>
          <c:idx val="24"/>
          <c:order val="24"/>
          <c:tx>
            <c:v>X3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Table!$G$18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Table!$H$18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FA34-4F3C-94B3-CC4FEFCC9B78}"/>
            </c:ext>
          </c:extLst>
        </c:ser>
        <c:ser>
          <c:idx val="25"/>
          <c:order val="25"/>
          <c:tx>
            <c:v>X4 Y1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Table!$G$21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Table!$H$21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FA34-4F3C-94B3-CC4FEFCC9B78}"/>
            </c:ext>
          </c:extLst>
        </c:ser>
        <c:ser>
          <c:idx val="26"/>
          <c:order val="26"/>
          <c:tx>
            <c:v>X4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Table!$G$22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Table!$H$22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FA34-4F3C-94B3-CC4FEFCC9B78}"/>
            </c:ext>
          </c:extLst>
        </c:ser>
        <c:ser>
          <c:idx val="27"/>
          <c:order val="27"/>
          <c:tx>
            <c:v>X4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Table!$G$23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Table!$H$23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FA34-4F3C-94B3-CC4FEFCC9B78}"/>
            </c:ext>
          </c:extLst>
        </c:ser>
        <c:ser>
          <c:idx val="28"/>
          <c:order val="28"/>
          <c:tx>
            <c:v>X4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Table!$G$24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Table!$H$24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FA34-4F3C-94B3-CC4FEFCC9B78}"/>
            </c:ext>
          </c:extLst>
        </c:ser>
        <c:ser>
          <c:idx val="29"/>
          <c:order val="29"/>
          <c:tx>
            <c:v>kolom X1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Table!$C$33:$C$34</c:f>
              <c:numCache>
                <c:formatCode>0.00</c:formatCode>
                <c:ptCount val="2"/>
                <c:pt idx="0">
                  <c:v>1.1875</c:v>
                </c:pt>
                <c:pt idx="1">
                  <c:v>-1.1875</c:v>
                </c:pt>
              </c:numCache>
            </c:numRef>
          </c:xVal>
          <c:yVal>
            <c:numRef>
              <c:f>Table!$B$33:$B$34</c:f>
              <c:numCache>
                <c:formatCode>0.00</c:formatCode>
                <c:ptCount val="2"/>
                <c:pt idx="0">
                  <c:v>-1.1875</c:v>
                </c:pt>
                <c:pt idx="1">
                  <c:v>-1.1875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FA34-4F3C-94B3-CC4FEFCC9B78}"/>
            </c:ext>
          </c:extLst>
        </c:ser>
        <c:ser>
          <c:idx val="30"/>
          <c:order val="30"/>
          <c:tx>
            <c:v>kolom X2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Table!$E$33:$E$34</c:f>
              <c:numCache>
                <c:formatCode>0.00</c:formatCode>
                <c:ptCount val="2"/>
                <c:pt idx="0">
                  <c:v>1.1875</c:v>
                </c:pt>
                <c:pt idx="1">
                  <c:v>-1.1875</c:v>
                </c:pt>
              </c:numCache>
            </c:numRef>
          </c:xVal>
          <c:yVal>
            <c:numRef>
              <c:f>Table!$D$33:$D$34</c:f>
              <c:numCache>
                <c:formatCode>0.00</c:formatCode>
                <c:ptCount val="2"/>
                <c:pt idx="0">
                  <c:v>1.1875</c:v>
                </c:pt>
                <c:pt idx="1">
                  <c:v>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FA34-4F3C-94B3-CC4FEFCC9B78}"/>
            </c:ext>
          </c:extLst>
        </c:ser>
        <c:ser>
          <c:idx val="31"/>
          <c:order val="31"/>
          <c:tx>
            <c:v>kolom Y1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Table!$C$35:$C$36</c:f>
              <c:numCache>
                <c:formatCode>0.00</c:formatCode>
                <c:ptCount val="2"/>
                <c:pt idx="0">
                  <c:v>-1.1875</c:v>
                </c:pt>
                <c:pt idx="1">
                  <c:v>-1.1875</c:v>
                </c:pt>
              </c:numCache>
            </c:numRef>
          </c:xVal>
          <c:yVal>
            <c:numRef>
              <c:f>Table!$B$35:$B$36</c:f>
              <c:numCache>
                <c:formatCode>0.00</c:formatCode>
                <c:ptCount val="2"/>
                <c:pt idx="0">
                  <c:v>-1.1875</c:v>
                </c:pt>
                <c:pt idx="1">
                  <c:v>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FA34-4F3C-94B3-CC4FEFCC9B78}"/>
            </c:ext>
          </c:extLst>
        </c:ser>
        <c:ser>
          <c:idx val="32"/>
          <c:order val="32"/>
          <c:tx>
            <c:v>Kolom Y2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Table!$E$35:$E$36</c:f>
              <c:numCache>
                <c:formatCode>0.00</c:formatCode>
                <c:ptCount val="2"/>
                <c:pt idx="0">
                  <c:v>1.1875</c:v>
                </c:pt>
                <c:pt idx="1">
                  <c:v>1.1875</c:v>
                </c:pt>
              </c:numCache>
            </c:numRef>
          </c:xVal>
          <c:yVal>
            <c:numRef>
              <c:f>Table!$D$35:$D$36</c:f>
              <c:numCache>
                <c:formatCode>0.00</c:formatCode>
                <c:ptCount val="2"/>
                <c:pt idx="0">
                  <c:v>-1.1875</c:v>
                </c:pt>
                <c:pt idx="1">
                  <c:v>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FA34-4F3C-94B3-CC4FEFCC9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299992"/>
        <c:axId val="717301304"/>
      </c:scatterChart>
      <c:valAx>
        <c:axId val="717299992"/>
        <c:scaling>
          <c:orientation val="minMax"/>
          <c:max val="6"/>
          <c:min val="-6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17301304"/>
        <c:crosses val="autoZero"/>
        <c:crossBetween val="midCat"/>
        <c:majorUnit val="1"/>
        <c:minorUnit val="0.5"/>
      </c:valAx>
      <c:valAx>
        <c:axId val="717301304"/>
        <c:scaling>
          <c:orientation val="minMax"/>
          <c:max val="6"/>
          <c:min val="-6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17299992"/>
        <c:crosses val="autoZero"/>
        <c:crossBetween val="midCat"/>
        <c:majorUnit val="1"/>
        <c:minorUnit val="0.5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7"/>
          <c:order val="0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Table!$F$2:$F$3</c:f>
              <c:numCache>
                <c:formatCode>0.00</c:formatCode>
                <c:ptCount val="2"/>
                <c:pt idx="0">
                  <c:v>-4.75</c:v>
                </c:pt>
                <c:pt idx="1">
                  <c:v>-4.75</c:v>
                </c:pt>
              </c:numCache>
            </c:numRef>
          </c:xVal>
          <c:yVal>
            <c:numRef>
              <c:f>Table!$G$2:$G$3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F9-444E-8A6A-11DABF56FFAD}"/>
            </c:ext>
          </c:extLst>
        </c:ser>
        <c:ser>
          <c:idx val="8"/>
          <c:order val="1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Table!$F$4:$F$5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Table!$G$4:$G$5</c:f>
              <c:numCache>
                <c:formatCode>0.00</c:formatCode>
                <c:ptCount val="2"/>
                <c:pt idx="0">
                  <c:v>-3.8000000000000003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F9-444E-8A6A-11DABF56FFAD}"/>
            </c:ext>
          </c:extLst>
        </c:ser>
        <c:ser>
          <c:idx val="9"/>
          <c:order val="2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Table!$H$2:$H$3</c:f>
              <c:numCache>
                <c:formatCode>0.00</c:formatCode>
                <c:ptCount val="2"/>
                <c:pt idx="0">
                  <c:v>4.75</c:v>
                </c:pt>
                <c:pt idx="1">
                  <c:v>4.75</c:v>
                </c:pt>
              </c:numCache>
            </c:numRef>
          </c:xVal>
          <c:yVal>
            <c:numRef>
              <c:f>Table!$I$2:$I$3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F9-444E-8A6A-11DABF56FFAD}"/>
            </c:ext>
          </c:extLst>
        </c:ser>
        <c:ser>
          <c:idx val="10"/>
          <c:order val="3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Table!$H$4:$H$5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Table!$I$4:$I$5</c:f>
              <c:numCache>
                <c:formatCode>0.00</c:formatCode>
                <c:ptCount val="2"/>
                <c:pt idx="0">
                  <c:v>3.8000000000000003</c:v>
                </c:pt>
                <c:pt idx="1">
                  <c:v>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F9-444E-8A6A-11DABF56FFAD}"/>
            </c:ext>
          </c:extLst>
        </c:ser>
        <c:ser>
          <c:idx val="11"/>
          <c:order val="4"/>
          <c:tx>
            <c:v>Sumbu X</c:v>
          </c:tx>
          <c:spPr>
            <a:ln w="12700"/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C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8CF9-444E-8A6A-11DABF56FFAD}"/>
              </c:ext>
            </c:extLst>
          </c:dPt>
          <c:x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xVal>
          <c:y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CF9-444E-8A6A-11DABF56FFAD}"/>
            </c:ext>
          </c:extLst>
        </c:ser>
        <c:ser>
          <c:idx val="12"/>
          <c:order val="5"/>
          <c:tx>
            <c:v>Sumbu Y</c:v>
          </c:tx>
          <c:spPr>
            <a:ln w="12700"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CF9-444E-8A6A-11DABF56FFAD}"/>
            </c:ext>
          </c:extLst>
        </c:ser>
        <c:ser>
          <c:idx val="13"/>
          <c:order val="6"/>
          <c:tx>
            <c:v>X1 Y1</c:v>
          </c:tx>
          <c:marker>
            <c:symbol val="none"/>
          </c:marker>
          <c:dPt>
            <c:idx val="0"/>
            <c:bubble3D val="0"/>
            <c:spPr>
              <a:ln w="19050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F9-444E-8A6A-11DABF56FFAD}"/>
              </c:ext>
            </c:extLst>
          </c:dPt>
          <c:xVal>
            <c:numRef>
              <c:f>Table!$C$15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Table!$D$15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CF9-444E-8A6A-11DABF56FFAD}"/>
            </c:ext>
          </c:extLst>
        </c:ser>
        <c:ser>
          <c:idx val="0"/>
          <c:order val="7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Table!$F$2:$F$3</c:f>
              <c:numCache>
                <c:formatCode>0.00</c:formatCode>
                <c:ptCount val="2"/>
                <c:pt idx="0">
                  <c:v>-4.75</c:v>
                </c:pt>
                <c:pt idx="1">
                  <c:v>-4.75</c:v>
                </c:pt>
              </c:numCache>
            </c:numRef>
          </c:xVal>
          <c:yVal>
            <c:numRef>
              <c:f>Table!$G$2:$G$3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CF9-444E-8A6A-11DABF56FFAD}"/>
            </c:ext>
          </c:extLst>
        </c:ser>
        <c:ser>
          <c:idx val="1"/>
          <c:order val="8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Table!$F$4:$F$5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Table!$G$4:$G$5</c:f>
              <c:numCache>
                <c:formatCode>0.00</c:formatCode>
                <c:ptCount val="2"/>
                <c:pt idx="0">
                  <c:v>-3.8000000000000003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CF9-444E-8A6A-11DABF56FFAD}"/>
            </c:ext>
          </c:extLst>
        </c:ser>
        <c:ser>
          <c:idx val="2"/>
          <c:order val="9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Table!$H$2:$H$3</c:f>
              <c:numCache>
                <c:formatCode>0.00</c:formatCode>
                <c:ptCount val="2"/>
                <c:pt idx="0">
                  <c:v>4.75</c:v>
                </c:pt>
                <c:pt idx="1">
                  <c:v>4.75</c:v>
                </c:pt>
              </c:numCache>
            </c:numRef>
          </c:xVal>
          <c:yVal>
            <c:numRef>
              <c:f>Table!$I$2:$I$3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CF9-444E-8A6A-11DABF56FFAD}"/>
            </c:ext>
          </c:extLst>
        </c:ser>
        <c:ser>
          <c:idx val="3"/>
          <c:order val="10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Table!$H$4:$H$5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Table!$I$4:$I$5</c:f>
              <c:numCache>
                <c:formatCode>0.00</c:formatCode>
                <c:ptCount val="2"/>
                <c:pt idx="0">
                  <c:v>3.8000000000000003</c:v>
                </c:pt>
                <c:pt idx="1">
                  <c:v>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CF9-444E-8A6A-11DABF56FFAD}"/>
            </c:ext>
          </c:extLst>
        </c:ser>
        <c:ser>
          <c:idx val="4"/>
          <c:order val="11"/>
          <c:tx>
            <c:v>Sumbu X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12700" cap="rnd">
                <a:solidFill>
                  <a:srgbClr val="C0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CF9-444E-8A6A-11DABF56FFAD}"/>
              </c:ext>
            </c:extLst>
          </c:dPt>
          <c:x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xVal>
          <c:y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CF9-444E-8A6A-11DABF56FFAD}"/>
            </c:ext>
          </c:extLst>
        </c:ser>
        <c:ser>
          <c:idx val="5"/>
          <c:order val="12"/>
          <c:tx>
            <c:v>Sumbu Y</c:v>
          </c:tx>
          <c:spPr>
            <a:ln w="127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CF9-444E-8A6A-11DABF56FFAD}"/>
            </c:ext>
          </c:extLst>
        </c:ser>
        <c:ser>
          <c:idx val="6"/>
          <c:order val="13"/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  <a:prstDash val="solid"/>
              </a:ln>
              <a:effectLst/>
            </c:spPr>
          </c:marker>
          <c:xVal>
            <c:numRef>
              <c:f>Table!$C$15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Table!$D$15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CF9-444E-8A6A-11DABF56FFAD}"/>
            </c:ext>
          </c:extLst>
        </c:ser>
        <c:ser>
          <c:idx val="14"/>
          <c:order val="14"/>
          <c:tx>
            <c:v>X1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Table!$C$16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Table!$D$16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CF9-444E-8A6A-11DABF56FFAD}"/>
            </c:ext>
          </c:extLst>
        </c:ser>
        <c:ser>
          <c:idx val="15"/>
          <c:order val="15"/>
          <c:tx>
            <c:v>X1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Table!$C$17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Table!$D$17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CF9-444E-8A6A-11DABF56FFAD}"/>
            </c:ext>
          </c:extLst>
        </c:ser>
        <c:ser>
          <c:idx val="16"/>
          <c:order val="16"/>
          <c:tx>
            <c:v>X1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Table!$C$18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Table!$D$18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CF9-444E-8A6A-11DABF56FFAD}"/>
            </c:ext>
          </c:extLst>
        </c:ser>
        <c:ser>
          <c:idx val="17"/>
          <c:order val="17"/>
          <c:tx>
            <c:v>X2 Y1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Table!$C$21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Table!$D$21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8CF9-444E-8A6A-11DABF56FFAD}"/>
            </c:ext>
          </c:extLst>
        </c:ser>
        <c:ser>
          <c:idx val="18"/>
          <c:order val="18"/>
          <c:tx>
            <c:v>X2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Table!$C$22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Table!$D$22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8CF9-444E-8A6A-11DABF56FFAD}"/>
            </c:ext>
          </c:extLst>
        </c:ser>
        <c:ser>
          <c:idx val="19"/>
          <c:order val="19"/>
          <c:tx>
            <c:v>X2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Table!$C$23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Table!$D$23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CF9-444E-8A6A-11DABF56FFAD}"/>
            </c:ext>
          </c:extLst>
        </c:ser>
        <c:ser>
          <c:idx val="20"/>
          <c:order val="20"/>
          <c:tx>
            <c:v>X2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Table!$C$24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Table!$D$24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8CF9-444E-8A6A-11DABF56FFAD}"/>
            </c:ext>
          </c:extLst>
        </c:ser>
        <c:ser>
          <c:idx val="21"/>
          <c:order val="21"/>
          <c:tx>
            <c:v>X3 Y1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Table!$G$15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Table!$H$15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CF9-444E-8A6A-11DABF56FFAD}"/>
            </c:ext>
          </c:extLst>
        </c:ser>
        <c:ser>
          <c:idx val="22"/>
          <c:order val="22"/>
          <c:tx>
            <c:v>X3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Table!$G$16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Table!$H$16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CF9-444E-8A6A-11DABF56FFAD}"/>
            </c:ext>
          </c:extLst>
        </c:ser>
        <c:ser>
          <c:idx val="23"/>
          <c:order val="23"/>
          <c:tx>
            <c:v>X3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Table!$G$17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Table!$H$17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8CF9-444E-8A6A-11DABF56FFAD}"/>
            </c:ext>
          </c:extLst>
        </c:ser>
        <c:ser>
          <c:idx val="24"/>
          <c:order val="24"/>
          <c:tx>
            <c:v>X3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Table!$G$18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Table!$H$18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8CF9-444E-8A6A-11DABF56FFAD}"/>
            </c:ext>
          </c:extLst>
        </c:ser>
        <c:ser>
          <c:idx val="25"/>
          <c:order val="25"/>
          <c:tx>
            <c:v>X4 Y1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Table!$G$21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Table!$H$21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8CF9-444E-8A6A-11DABF56FFAD}"/>
            </c:ext>
          </c:extLst>
        </c:ser>
        <c:ser>
          <c:idx val="26"/>
          <c:order val="26"/>
          <c:tx>
            <c:v>X4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Table!$G$22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Table!$H$22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8CF9-444E-8A6A-11DABF56FFAD}"/>
            </c:ext>
          </c:extLst>
        </c:ser>
        <c:ser>
          <c:idx val="27"/>
          <c:order val="27"/>
          <c:tx>
            <c:v>X4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Table!$G$23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Table!$H$23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8CF9-444E-8A6A-11DABF56FFAD}"/>
            </c:ext>
          </c:extLst>
        </c:ser>
        <c:ser>
          <c:idx val="28"/>
          <c:order val="28"/>
          <c:tx>
            <c:v>X4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Table!$G$24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Table!$H$24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8CF9-444E-8A6A-11DABF56FFAD}"/>
            </c:ext>
          </c:extLst>
        </c:ser>
        <c:ser>
          <c:idx val="29"/>
          <c:order val="29"/>
          <c:tx>
            <c:v>kolom X1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Table!$C$33:$C$34</c:f>
              <c:numCache>
                <c:formatCode>0.00</c:formatCode>
                <c:ptCount val="2"/>
                <c:pt idx="0">
                  <c:v>1.1875</c:v>
                </c:pt>
                <c:pt idx="1">
                  <c:v>-1.1875</c:v>
                </c:pt>
              </c:numCache>
            </c:numRef>
          </c:xVal>
          <c:yVal>
            <c:numRef>
              <c:f>Table!$B$33:$B$34</c:f>
              <c:numCache>
                <c:formatCode>0.00</c:formatCode>
                <c:ptCount val="2"/>
                <c:pt idx="0">
                  <c:v>-1.1875</c:v>
                </c:pt>
                <c:pt idx="1">
                  <c:v>-1.1875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8CF9-444E-8A6A-11DABF56FFAD}"/>
            </c:ext>
          </c:extLst>
        </c:ser>
        <c:ser>
          <c:idx val="30"/>
          <c:order val="30"/>
          <c:tx>
            <c:v>kolom X2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Table!$E$33:$E$34</c:f>
              <c:numCache>
                <c:formatCode>0.00</c:formatCode>
                <c:ptCount val="2"/>
                <c:pt idx="0">
                  <c:v>1.1875</c:v>
                </c:pt>
                <c:pt idx="1">
                  <c:v>-1.1875</c:v>
                </c:pt>
              </c:numCache>
            </c:numRef>
          </c:xVal>
          <c:yVal>
            <c:numRef>
              <c:f>Table!$D$33:$D$34</c:f>
              <c:numCache>
                <c:formatCode>0.00</c:formatCode>
                <c:ptCount val="2"/>
                <c:pt idx="0">
                  <c:v>1.1875</c:v>
                </c:pt>
                <c:pt idx="1">
                  <c:v>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8CF9-444E-8A6A-11DABF56FFAD}"/>
            </c:ext>
          </c:extLst>
        </c:ser>
        <c:ser>
          <c:idx val="31"/>
          <c:order val="31"/>
          <c:tx>
            <c:v>kolom Y1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Table!$C$35:$C$36</c:f>
              <c:numCache>
                <c:formatCode>0.00</c:formatCode>
                <c:ptCount val="2"/>
                <c:pt idx="0">
                  <c:v>-1.1875</c:v>
                </c:pt>
                <c:pt idx="1">
                  <c:v>-1.1875</c:v>
                </c:pt>
              </c:numCache>
            </c:numRef>
          </c:xVal>
          <c:yVal>
            <c:numRef>
              <c:f>Table!$B$35:$B$36</c:f>
              <c:numCache>
                <c:formatCode>0.00</c:formatCode>
                <c:ptCount val="2"/>
                <c:pt idx="0">
                  <c:v>-1.1875</c:v>
                </c:pt>
                <c:pt idx="1">
                  <c:v>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8CF9-444E-8A6A-11DABF56FFAD}"/>
            </c:ext>
          </c:extLst>
        </c:ser>
        <c:ser>
          <c:idx val="32"/>
          <c:order val="32"/>
          <c:tx>
            <c:v>Kolom Y2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Table!$E$35:$E$36</c:f>
              <c:numCache>
                <c:formatCode>0.00</c:formatCode>
                <c:ptCount val="2"/>
                <c:pt idx="0">
                  <c:v>1.1875</c:v>
                </c:pt>
                <c:pt idx="1">
                  <c:v>1.1875</c:v>
                </c:pt>
              </c:numCache>
            </c:numRef>
          </c:xVal>
          <c:yVal>
            <c:numRef>
              <c:f>Table!$D$35:$D$36</c:f>
              <c:numCache>
                <c:formatCode>0.00</c:formatCode>
                <c:ptCount val="2"/>
                <c:pt idx="0">
                  <c:v>-1.1875</c:v>
                </c:pt>
                <c:pt idx="1">
                  <c:v>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8CF9-444E-8A6A-11DABF56F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299992"/>
        <c:axId val="717301304"/>
      </c:scatterChart>
      <c:valAx>
        <c:axId val="717299992"/>
        <c:scaling>
          <c:orientation val="minMax"/>
          <c:max val="6"/>
          <c:min val="-6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17301304"/>
        <c:crosses val="autoZero"/>
        <c:crossBetween val="midCat"/>
        <c:majorUnit val="1"/>
        <c:minorUnit val="0.5"/>
      </c:valAx>
      <c:valAx>
        <c:axId val="717301304"/>
        <c:scaling>
          <c:orientation val="minMax"/>
          <c:max val="6"/>
          <c:min val="-6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17299992"/>
        <c:crosses val="autoZero"/>
        <c:crossBetween val="midCat"/>
        <c:majorUnit val="1"/>
        <c:minorUnit val="0.5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7"/>
          <c:order val="0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Table!$F$2:$F$3</c:f>
              <c:numCache>
                <c:formatCode>0.00</c:formatCode>
                <c:ptCount val="2"/>
                <c:pt idx="0">
                  <c:v>-4.75</c:v>
                </c:pt>
                <c:pt idx="1">
                  <c:v>-4.75</c:v>
                </c:pt>
              </c:numCache>
            </c:numRef>
          </c:xVal>
          <c:yVal>
            <c:numRef>
              <c:f>Table!$G$2:$G$3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B6-4D08-A6CA-1EA1B0C847C0}"/>
            </c:ext>
          </c:extLst>
        </c:ser>
        <c:ser>
          <c:idx val="8"/>
          <c:order val="1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Table!$F$4:$F$5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Table!$G$4:$G$5</c:f>
              <c:numCache>
                <c:formatCode>0.00</c:formatCode>
                <c:ptCount val="2"/>
                <c:pt idx="0">
                  <c:v>-3.8000000000000003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B6-4D08-A6CA-1EA1B0C847C0}"/>
            </c:ext>
          </c:extLst>
        </c:ser>
        <c:ser>
          <c:idx val="9"/>
          <c:order val="2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Table!$H$2:$H$3</c:f>
              <c:numCache>
                <c:formatCode>0.00</c:formatCode>
                <c:ptCount val="2"/>
                <c:pt idx="0">
                  <c:v>4.75</c:v>
                </c:pt>
                <c:pt idx="1">
                  <c:v>4.75</c:v>
                </c:pt>
              </c:numCache>
            </c:numRef>
          </c:xVal>
          <c:yVal>
            <c:numRef>
              <c:f>Table!$I$2:$I$3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B6-4D08-A6CA-1EA1B0C847C0}"/>
            </c:ext>
          </c:extLst>
        </c:ser>
        <c:ser>
          <c:idx val="10"/>
          <c:order val="3"/>
          <c:spPr>
            <a:ln w="2222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Table!$H$4:$H$5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Table!$I$4:$I$5</c:f>
              <c:numCache>
                <c:formatCode>0.00</c:formatCode>
                <c:ptCount val="2"/>
                <c:pt idx="0">
                  <c:v>3.8000000000000003</c:v>
                </c:pt>
                <c:pt idx="1">
                  <c:v>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B6-4D08-A6CA-1EA1B0C847C0}"/>
            </c:ext>
          </c:extLst>
        </c:ser>
        <c:ser>
          <c:idx val="11"/>
          <c:order val="4"/>
          <c:tx>
            <c:v>Sumbu X</c:v>
          </c:tx>
          <c:spPr>
            <a:ln w="12700"/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C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BDB6-4D08-A6CA-1EA1B0C847C0}"/>
              </c:ext>
            </c:extLst>
          </c:dPt>
          <c:x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xVal>
          <c:y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DB6-4D08-A6CA-1EA1B0C847C0}"/>
            </c:ext>
          </c:extLst>
        </c:ser>
        <c:ser>
          <c:idx val="12"/>
          <c:order val="5"/>
          <c:tx>
            <c:v>Sumbu Y</c:v>
          </c:tx>
          <c:spPr>
            <a:ln w="12700"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DB6-4D08-A6CA-1EA1B0C847C0}"/>
            </c:ext>
          </c:extLst>
        </c:ser>
        <c:ser>
          <c:idx val="13"/>
          <c:order val="6"/>
          <c:tx>
            <c:v>X1 Y1</c:v>
          </c:tx>
          <c:marker>
            <c:symbol val="none"/>
          </c:marker>
          <c:dPt>
            <c:idx val="0"/>
            <c:bubble3D val="0"/>
            <c:spPr>
              <a:ln w="19050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B6-4D08-A6CA-1EA1B0C847C0}"/>
              </c:ext>
            </c:extLst>
          </c:dPt>
          <c:xVal>
            <c:numRef>
              <c:f>Table!$C$15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Table!$D$15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DB6-4D08-A6CA-1EA1B0C847C0}"/>
            </c:ext>
          </c:extLst>
        </c:ser>
        <c:ser>
          <c:idx val="0"/>
          <c:order val="7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Table!$F$2:$F$3</c:f>
              <c:numCache>
                <c:formatCode>0.00</c:formatCode>
                <c:ptCount val="2"/>
                <c:pt idx="0">
                  <c:v>-4.75</c:v>
                </c:pt>
                <c:pt idx="1">
                  <c:v>-4.75</c:v>
                </c:pt>
              </c:numCache>
            </c:numRef>
          </c:xVal>
          <c:yVal>
            <c:numRef>
              <c:f>Table!$G$2:$G$3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DB6-4D08-A6CA-1EA1B0C847C0}"/>
            </c:ext>
          </c:extLst>
        </c:ser>
        <c:ser>
          <c:idx val="1"/>
          <c:order val="8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Table!$F$4:$F$5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Table!$G$4:$G$5</c:f>
              <c:numCache>
                <c:formatCode>0.00</c:formatCode>
                <c:ptCount val="2"/>
                <c:pt idx="0">
                  <c:v>-3.8000000000000003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DB6-4D08-A6CA-1EA1B0C847C0}"/>
            </c:ext>
          </c:extLst>
        </c:ser>
        <c:ser>
          <c:idx val="2"/>
          <c:order val="9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Table!$H$2:$H$3</c:f>
              <c:numCache>
                <c:formatCode>0.00</c:formatCode>
                <c:ptCount val="2"/>
                <c:pt idx="0">
                  <c:v>4.75</c:v>
                </c:pt>
                <c:pt idx="1">
                  <c:v>4.75</c:v>
                </c:pt>
              </c:numCache>
            </c:numRef>
          </c:xVal>
          <c:yVal>
            <c:numRef>
              <c:f>Table!$I$2:$I$3</c:f>
              <c:numCache>
                <c:formatCode>0.00</c:formatCode>
                <c:ptCount val="2"/>
                <c:pt idx="0">
                  <c:v>3.8000000000000003</c:v>
                </c:pt>
                <c:pt idx="1">
                  <c:v>-3.8000000000000003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DB6-4D08-A6CA-1EA1B0C847C0}"/>
            </c:ext>
          </c:extLst>
        </c:ser>
        <c:ser>
          <c:idx val="3"/>
          <c:order val="10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Table!$H$4:$H$5</c:f>
              <c:numCache>
                <c:formatCode>0.00</c:formatCode>
                <c:ptCount val="2"/>
                <c:pt idx="0">
                  <c:v>-4.75</c:v>
                </c:pt>
                <c:pt idx="1">
                  <c:v>4.75</c:v>
                </c:pt>
              </c:numCache>
            </c:numRef>
          </c:xVal>
          <c:yVal>
            <c:numRef>
              <c:f>Table!$I$4:$I$5</c:f>
              <c:numCache>
                <c:formatCode>0.00</c:formatCode>
                <c:ptCount val="2"/>
                <c:pt idx="0">
                  <c:v>3.8000000000000003</c:v>
                </c:pt>
                <c:pt idx="1">
                  <c:v>3.8000000000000003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DB6-4D08-A6CA-1EA1B0C847C0}"/>
            </c:ext>
          </c:extLst>
        </c:ser>
        <c:ser>
          <c:idx val="4"/>
          <c:order val="11"/>
          <c:tx>
            <c:v>Sumbu X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12700" cap="rnd">
                <a:solidFill>
                  <a:srgbClr val="C0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BDB6-4D08-A6CA-1EA1B0C847C0}"/>
              </c:ext>
            </c:extLst>
          </c:dPt>
          <c:x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xVal>
          <c:y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DB6-4D08-A6CA-1EA1B0C847C0}"/>
            </c:ext>
          </c:extLst>
        </c:ser>
        <c:ser>
          <c:idx val="5"/>
          <c:order val="12"/>
          <c:tx>
            <c:v>Sumbu Y</c:v>
          </c:tx>
          <c:spPr>
            <a:ln w="127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Table!$C$6:$C$7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Table!$D$6:$D$7</c:f>
              <c:numCache>
                <c:formatCode>General</c:formatCode>
                <c:ptCount val="2"/>
                <c:pt idx="0">
                  <c:v>-6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DB6-4D08-A6CA-1EA1B0C847C0}"/>
            </c:ext>
          </c:extLst>
        </c:ser>
        <c:ser>
          <c:idx val="6"/>
          <c:order val="13"/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  <a:prstDash val="solid"/>
              </a:ln>
              <a:effectLst/>
            </c:spPr>
          </c:marker>
          <c:xVal>
            <c:numRef>
              <c:f>Table!$C$15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Table!$D$15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DB6-4D08-A6CA-1EA1B0C847C0}"/>
            </c:ext>
          </c:extLst>
        </c:ser>
        <c:ser>
          <c:idx val="14"/>
          <c:order val="14"/>
          <c:tx>
            <c:v>X1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Table!$C$16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Table!$D$16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DB6-4D08-A6CA-1EA1B0C847C0}"/>
            </c:ext>
          </c:extLst>
        </c:ser>
        <c:ser>
          <c:idx val="15"/>
          <c:order val="15"/>
          <c:tx>
            <c:v>X1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Table!$C$17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Table!$D$17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DB6-4D08-A6CA-1EA1B0C847C0}"/>
            </c:ext>
          </c:extLst>
        </c:ser>
        <c:ser>
          <c:idx val="16"/>
          <c:order val="16"/>
          <c:tx>
            <c:v>X1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Table!$C$18</c:f>
              <c:numCache>
                <c:formatCode>0.000</c:formatCode>
                <c:ptCount val="1"/>
                <c:pt idx="0">
                  <c:v>-2.8499999999999996</c:v>
                </c:pt>
              </c:numCache>
            </c:numRef>
          </c:xVal>
          <c:yVal>
            <c:numRef>
              <c:f>Table!$D$18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DB6-4D08-A6CA-1EA1B0C847C0}"/>
            </c:ext>
          </c:extLst>
        </c:ser>
        <c:ser>
          <c:idx val="17"/>
          <c:order val="17"/>
          <c:tx>
            <c:v>X2 Y1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Table!$C$21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Table!$D$21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DB6-4D08-A6CA-1EA1B0C847C0}"/>
            </c:ext>
          </c:extLst>
        </c:ser>
        <c:ser>
          <c:idx val="18"/>
          <c:order val="18"/>
          <c:tx>
            <c:v>X2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Table!$C$22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Table!$D$22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DB6-4D08-A6CA-1EA1B0C847C0}"/>
            </c:ext>
          </c:extLst>
        </c:ser>
        <c:ser>
          <c:idx val="19"/>
          <c:order val="19"/>
          <c:tx>
            <c:v>X2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Table!$C$23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Table!$D$23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DB6-4D08-A6CA-1EA1B0C847C0}"/>
            </c:ext>
          </c:extLst>
        </c:ser>
        <c:ser>
          <c:idx val="20"/>
          <c:order val="20"/>
          <c:tx>
            <c:v>X2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Table!$C$24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Table!$D$24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DB6-4D08-A6CA-1EA1B0C847C0}"/>
            </c:ext>
          </c:extLst>
        </c:ser>
        <c:ser>
          <c:idx val="21"/>
          <c:order val="21"/>
          <c:tx>
            <c:v>X3 Y1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Table!$G$15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Table!$H$15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DB6-4D08-A6CA-1EA1B0C847C0}"/>
            </c:ext>
          </c:extLst>
        </c:ser>
        <c:ser>
          <c:idx val="22"/>
          <c:order val="22"/>
          <c:tx>
            <c:v>X3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Table!$G$16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Table!$H$16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DB6-4D08-A6CA-1EA1B0C847C0}"/>
            </c:ext>
          </c:extLst>
        </c:ser>
        <c:ser>
          <c:idx val="23"/>
          <c:order val="23"/>
          <c:tx>
            <c:v>X3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Table!$G$17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Table!$H$17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DB6-4D08-A6CA-1EA1B0C847C0}"/>
            </c:ext>
          </c:extLst>
        </c:ser>
        <c:ser>
          <c:idx val="24"/>
          <c:order val="24"/>
          <c:tx>
            <c:v>X3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Table!$G$18</c:f>
              <c:numCache>
                <c:formatCode>0.000</c:formatCode>
                <c:ptCount val="1"/>
                <c:pt idx="0">
                  <c:v>2.8500000000000005</c:v>
                </c:pt>
              </c:numCache>
            </c:numRef>
          </c:xVal>
          <c:yVal>
            <c:numRef>
              <c:f>Table!$H$18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BDB6-4D08-A6CA-1EA1B0C847C0}"/>
            </c:ext>
          </c:extLst>
        </c:ser>
        <c:ser>
          <c:idx val="25"/>
          <c:order val="25"/>
          <c:tx>
            <c:v>X4 Y1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Table!$G$21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Table!$H$21</c:f>
              <c:numCache>
                <c:formatCode>0.000</c:formatCode>
                <c:ptCount val="1"/>
                <c:pt idx="0">
                  <c:v>1.9000000000000001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BDB6-4D08-A6CA-1EA1B0C847C0}"/>
            </c:ext>
          </c:extLst>
        </c:ser>
        <c:ser>
          <c:idx val="26"/>
          <c:order val="26"/>
          <c:tx>
            <c:v>X4 Y2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Table!$G$22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Table!$H$22</c:f>
              <c:numCache>
                <c:formatCode>0.000</c:formatCode>
                <c:ptCount val="1"/>
                <c:pt idx="0">
                  <c:v>-1.9000000000000008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BDB6-4D08-A6CA-1EA1B0C847C0}"/>
            </c:ext>
          </c:extLst>
        </c:ser>
        <c:ser>
          <c:idx val="27"/>
          <c:order val="27"/>
          <c:tx>
            <c:v>X4 Y3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Table!$G$23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Table!$H$23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BDB6-4D08-A6CA-1EA1B0C847C0}"/>
            </c:ext>
          </c:extLst>
        </c:ser>
        <c:ser>
          <c:idx val="28"/>
          <c:order val="28"/>
          <c:tx>
            <c:v>X4 Y4</c:v>
          </c:tx>
          <c:marker>
            <c:symbol val="circle"/>
            <c:size val="18"/>
            <c:spPr>
              <a:noFill/>
              <a:ln w="31750" cmpd="dbl"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Table!$G$24</c:f>
              <c:numCache>
                <c:formatCode>0.000</c:formatCode>
                <c:ptCount val="1"/>
                <c:pt idx="0">
                  <c:v>9</c:v>
                </c:pt>
              </c:numCache>
            </c:numRef>
          </c:xVal>
          <c:yVal>
            <c:numRef>
              <c:f>Table!$H$24</c:f>
              <c:numCache>
                <c:formatCode>0.000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BDB6-4D08-A6CA-1EA1B0C847C0}"/>
            </c:ext>
          </c:extLst>
        </c:ser>
        <c:ser>
          <c:idx val="29"/>
          <c:order val="29"/>
          <c:tx>
            <c:v>kolom X1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Table!$C$33:$C$34</c:f>
              <c:numCache>
                <c:formatCode>0.00</c:formatCode>
                <c:ptCount val="2"/>
                <c:pt idx="0">
                  <c:v>1.1875</c:v>
                </c:pt>
                <c:pt idx="1">
                  <c:v>-1.1875</c:v>
                </c:pt>
              </c:numCache>
            </c:numRef>
          </c:xVal>
          <c:yVal>
            <c:numRef>
              <c:f>Table!$B$33:$B$34</c:f>
              <c:numCache>
                <c:formatCode>0.00</c:formatCode>
                <c:ptCount val="2"/>
                <c:pt idx="0">
                  <c:v>-1.1875</c:v>
                </c:pt>
                <c:pt idx="1">
                  <c:v>-1.1875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BDB6-4D08-A6CA-1EA1B0C847C0}"/>
            </c:ext>
          </c:extLst>
        </c:ser>
        <c:ser>
          <c:idx val="30"/>
          <c:order val="30"/>
          <c:tx>
            <c:v>kolom X2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Table!$E$33:$E$34</c:f>
              <c:numCache>
                <c:formatCode>0.00</c:formatCode>
                <c:ptCount val="2"/>
                <c:pt idx="0">
                  <c:v>1.1875</c:v>
                </c:pt>
                <c:pt idx="1">
                  <c:v>-1.1875</c:v>
                </c:pt>
              </c:numCache>
            </c:numRef>
          </c:xVal>
          <c:yVal>
            <c:numRef>
              <c:f>Table!$D$33:$D$34</c:f>
              <c:numCache>
                <c:formatCode>0.00</c:formatCode>
                <c:ptCount val="2"/>
                <c:pt idx="0">
                  <c:v>1.1875</c:v>
                </c:pt>
                <c:pt idx="1">
                  <c:v>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BDB6-4D08-A6CA-1EA1B0C847C0}"/>
            </c:ext>
          </c:extLst>
        </c:ser>
        <c:ser>
          <c:idx val="31"/>
          <c:order val="31"/>
          <c:tx>
            <c:v>kolom Y1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Table!$C$35:$C$36</c:f>
              <c:numCache>
                <c:formatCode>0.00</c:formatCode>
                <c:ptCount val="2"/>
                <c:pt idx="0">
                  <c:v>-1.1875</c:v>
                </c:pt>
                <c:pt idx="1">
                  <c:v>-1.1875</c:v>
                </c:pt>
              </c:numCache>
            </c:numRef>
          </c:xVal>
          <c:yVal>
            <c:numRef>
              <c:f>Table!$B$35:$B$36</c:f>
              <c:numCache>
                <c:formatCode>0.00</c:formatCode>
                <c:ptCount val="2"/>
                <c:pt idx="0">
                  <c:v>-1.1875</c:v>
                </c:pt>
                <c:pt idx="1">
                  <c:v>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BDB6-4D08-A6CA-1EA1B0C847C0}"/>
            </c:ext>
          </c:extLst>
        </c:ser>
        <c:ser>
          <c:idx val="32"/>
          <c:order val="32"/>
          <c:tx>
            <c:v>Kolom Y2</c:v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Table!$E$35:$E$36</c:f>
              <c:numCache>
                <c:formatCode>0.00</c:formatCode>
                <c:ptCount val="2"/>
                <c:pt idx="0">
                  <c:v>1.1875</c:v>
                </c:pt>
                <c:pt idx="1">
                  <c:v>1.1875</c:v>
                </c:pt>
              </c:numCache>
            </c:numRef>
          </c:xVal>
          <c:yVal>
            <c:numRef>
              <c:f>Table!$D$35:$D$36</c:f>
              <c:numCache>
                <c:formatCode>0.00</c:formatCode>
                <c:ptCount val="2"/>
                <c:pt idx="0">
                  <c:v>-1.1875</c:v>
                </c:pt>
                <c:pt idx="1">
                  <c:v>1.1875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BDB6-4D08-A6CA-1EA1B0C8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299992"/>
        <c:axId val="717301304"/>
      </c:scatterChart>
      <c:valAx>
        <c:axId val="717299992"/>
        <c:scaling>
          <c:orientation val="minMax"/>
          <c:max val="6"/>
          <c:min val="-6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17301304"/>
        <c:crosses val="autoZero"/>
        <c:crossBetween val="midCat"/>
        <c:majorUnit val="1"/>
        <c:minorUnit val="0.5"/>
      </c:valAx>
      <c:valAx>
        <c:axId val="717301304"/>
        <c:scaling>
          <c:orientation val="minMax"/>
          <c:max val="6"/>
          <c:min val="-6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17299992"/>
        <c:crosses val="autoZero"/>
        <c:crossBetween val="midCat"/>
        <c:majorUnit val="1"/>
        <c:minorUnit val="0.5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99B24-0EA1-4AE9-8E7C-27510C1C59DA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142874</xdr:rowOff>
    </xdr:from>
    <xdr:to>
      <xdr:col>5</xdr:col>
      <xdr:colOff>439875</xdr:colOff>
      <xdr:row>17</xdr:row>
      <xdr:rowOff>201749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2D7AF4-4B61-4791-A78E-02E44B17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49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2</xdr:row>
      <xdr:rowOff>57150</xdr:rowOff>
    </xdr:from>
    <xdr:to>
      <xdr:col>7</xdr:col>
      <xdr:colOff>552450</xdr:colOff>
      <xdr:row>12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FAB53-E33C-45E1-B01C-4488278C6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119" t="15806" r="14577" b="15518"/>
        <a:stretch/>
      </xdr:blipFill>
      <xdr:spPr>
        <a:xfrm>
          <a:off x="1990725" y="533400"/>
          <a:ext cx="3543300" cy="240030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24</xdr:row>
      <xdr:rowOff>114300</xdr:rowOff>
    </xdr:from>
    <xdr:to>
      <xdr:col>7</xdr:col>
      <xdr:colOff>142425</xdr:colOff>
      <xdr:row>40</xdr:row>
      <xdr:rowOff>190051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9F258C57-5C6F-4C23-89E1-7167D6DB49E1}"/>
            </a:ext>
          </a:extLst>
        </xdr:cNvPr>
        <xdr:cNvGrpSpPr/>
      </xdr:nvGrpSpPr>
      <xdr:grpSpPr>
        <a:xfrm>
          <a:off x="1362075" y="5734050"/>
          <a:ext cx="3761925" cy="3885751"/>
          <a:chOff x="8305042" y="3330919"/>
          <a:chExt cx="3911696" cy="4050733"/>
        </a:xfrm>
      </xdr:grpSpPr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E8072996-63CD-4E8E-9F2B-99AAFADC2B63}"/>
              </a:ext>
            </a:extLst>
          </xdr:cNvPr>
          <xdr:cNvGraphicFramePr/>
        </xdr:nvGraphicFramePr>
        <xdr:xfrm>
          <a:off x="8391523" y="3481385"/>
          <a:ext cx="3743325" cy="3752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9695BBCA-72A1-4B79-A1F5-9FBE96C38327}"/>
              </a:ext>
            </a:extLst>
          </xdr:cNvPr>
          <xdr:cNvSpPr txBox="1"/>
        </xdr:nvSpPr>
        <xdr:spPr>
          <a:xfrm>
            <a:off x="11950038" y="5193551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X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B8EFB70A-2A64-4546-96AC-A1F3F184A8BD}"/>
              </a:ext>
            </a:extLst>
          </xdr:cNvPr>
          <xdr:cNvSpPr txBox="1"/>
        </xdr:nvSpPr>
        <xdr:spPr>
          <a:xfrm>
            <a:off x="8305042" y="5203481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X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512F5C63-29B9-4A0D-A6D3-06F7F6DD13D4}"/>
              </a:ext>
            </a:extLst>
          </xdr:cNvPr>
          <xdr:cNvSpPr txBox="1"/>
        </xdr:nvSpPr>
        <xdr:spPr>
          <a:xfrm>
            <a:off x="10128109" y="3330919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Y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BAE474C5-8E92-4B9F-B8A0-C854F8A24E6C}"/>
              </a:ext>
            </a:extLst>
          </xdr:cNvPr>
          <xdr:cNvSpPr txBox="1"/>
        </xdr:nvSpPr>
        <xdr:spPr>
          <a:xfrm>
            <a:off x="10128109" y="7086377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Y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24</xdr:row>
      <xdr:rowOff>47625</xdr:rowOff>
    </xdr:from>
    <xdr:to>
      <xdr:col>11</xdr:col>
      <xdr:colOff>142425</xdr:colOff>
      <xdr:row>44</xdr:row>
      <xdr:rowOff>123376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E33B904-5177-4A42-B5B6-B7205FFC61FA}"/>
            </a:ext>
          </a:extLst>
        </xdr:cNvPr>
        <xdr:cNvGrpSpPr/>
      </xdr:nvGrpSpPr>
      <xdr:grpSpPr>
        <a:xfrm>
          <a:off x="3086100" y="4619625"/>
          <a:ext cx="3761925" cy="3885751"/>
          <a:chOff x="8305042" y="3330919"/>
          <a:chExt cx="3911696" cy="405073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336520A7-2649-4BBC-9A95-FB62145D387A}"/>
              </a:ext>
            </a:extLst>
          </xdr:cNvPr>
          <xdr:cNvGraphicFramePr/>
        </xdr:nvGraphicFramePr>
        <xdr:xfrm>
          <a:off x="8391523" y="3481385"/>
          <a:ext cx="3743325" cy="3752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2AD1968-02A7-419C-B0BB-3AC569CD7FE3}"/>
              </a:ext>
            </a:extLst>
          </xdr:cNvPr>
          <xdr:cNvSpPr txBox="1"/>
        </xdr:nvSpPr>
        <xdr:spPr>
          <a:xfrm>
            <a:off x="11950038" y="5193551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X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876400B7-6399-49B0-AEEA-DAD0BA03135F}"/>
              </a:ext>
            </a:extLst>
          </xdr:cNvPr>
          <xdr:cNvSpPr txBox="1"/>
        </xdr:nvSpPr>
        <xdr:spPr>
          <a:xfrm>
            <a:off x="8305042" y="5203481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X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86F26C5B-7041-42DD-B99D-1030214BFC83}"/>
              </a:ext>
            </a:extLst>
          </xdr:cNvPr>
          <xdr:cNvSpPr txBox="1"/>
        </xdr:nvSpPr>
        <xdr:spPr>
          <a:xfrm>
            <a:off x="10128109" y="3330919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Y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FA6179B-94F1-4181-A485-76220E304528}"/>
              </a:ext>
            </a:extLst>
          </xdr:cNvPr>
          <xdr:cNvSpPr txBox="1"/>
        </xdr:nvSpPr>
        <xdr:spPr>
          <a:xfrm>
            <a:off x="10128109" y="7086377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Y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108469</xdr:colOff>
      <xdr:row>4</xdr:row>
      <xdr:rowOff>71969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43195D9-D5F7-4D9E-989C-45241C266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1603894" cy="78634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8</xdr:row>
      <xdr:rowOff>95250</xdr:rowOff>
    </xdr:from>
    <xdr:to>
      <xdr:col>8</xdr:col>
      <xdr:colOff>47625</xdr:colOff>
      <xdr:row>18</xdr:row>
      <xdr:rowOff>114300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FA755F0-627D-4FAE-8245-40C8923D09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119" t="15806" r="14577" b="15518"/>
        <a:stretch/>
      </xdr:blipFill>
      <xdr:spPr>
        <a:xfrm>
          <a:off x="1000125" y="2238375"/>
          <a:ext cx="3543300" cy="240030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36</xdr:row>
      <xdr:rowOff>228600</xdr:rowOff>
    </xdr:from>
    <xdr:to>
      <xdr:col>8</xdr:col>
      <xdr:colOff>228150</xdr:colOff>
      <xdr:row>53</xdr:row>
      <xdr:rowOff>66226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5409C807-A37D-48DB-ACB1-69A973E36E29}"/>
            </a:ext>
          </a:extLst>
        </xdr:cNvPr>
        <xdr:cNvGrpSpPr/>
      </xdr:nvGrpSpPr>
      <xdr:grpSpPr>
        <a:xfrm>
          <a:off x="942975" y="8943975"/>
          <a:ext cx="3780975" cy="3885751"/>
          <a:chOff x="8305042" y="3330919"/>
          <a:chExt cx="5009662" cy="4050733"/>
        </a:xfrm>
      </xdr:grpSpPr>
      <xdr:graphicFrame macro="">
        <xdr:nvGraphicFramePr>
          <xdr:cNvPr id="57" name="Chart 56">
            <a:extLst>
              <a:ext uri="{FF2B5EF4-FFF2-40B4-BE49-F238E27FC236}">
                <a16:creationId xmlns:a16="http://schemas.microsoft.com/office/drawing/2014/main" id="{F884D3B7-B798-4FC8-98AA-FA98913F26A6}"/>
              </a:ext>
            </a:extLst>
          </xdr:cNvPr>
          <xdr:cNvGraphicFramePr/>
        </xdr:nvGraphicFramePr>
        <xdr:xfrm>
          <a:off x="8391523" y="3481385"/>
          <a:ext cx="4769876" cy="3752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8210B736-3844-47CC-88BD-0C4D6A626AE5}"/>
              </a:ext>
            </a:extLst>
          </xdr:cNvPr>
          <xdr:cNvSpPr txBox="1"/>
        </xdr:nvSpPr>
        <xdr:spPr>
          <a:xfrm>
            <a:off x="13048004" y="5193551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X</a:t>
            </a:r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17D4E828-8998-4079-AEA5-DCEADC1F0B57}"/>
              </a:ext>
            </a:extLst>
          </xdr:cNvPr>
          <xdr:cNvSpPr txBox="1"/>
        </xdr:nvSpPr>
        <xdr:spPr>
          <a:xfrm>
            <a:off x="8305042" y="5203481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X</a:t>
            </a:r>
          </a:p>
        </xdr:txBody>
      </xdr: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3F1BF8E7-2907-4F36-9D15-7ECB4B675B3B}"/>
              </a:ext>
            </a:extLst>
          </xdr:cNvPr>
          <xdr:cNvSpPr txBox="1"/>
        </xdr:nvSpPr>
        <xdr:spPr>
          <a:xfrm>
            <a:off x="10645541" y="3330919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Y</a:t>
            </a:r>
          </a:p>
        </xdr:txBody>
      </xdr: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85C0F09E-4E74-4A0D-A7EB-956F0AA44671}"/>
              </a:ext>
            </a:extLst>
          </xdr:cNvPr>
          <xdr:cNvSpPr txBox="1"/>
        </xdr:nvSpPr>
        <xdr:spPr>
          <a:xfrm>
            <a:off x="10645541" y="7086377"/>
            <a:ext cx="266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200" b="1"/>
              <a:t>Y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7991-9B18-46B3-8D02-C2365E83ACC2}">
  <sheetPr>
    <tabColor theme="4"/>
  </sheetPr>
  <dimension ref="B2:J27"/>
  <sheetViews>
    <sheetView workbookViewId="0"/>
  </sheetViews>
  <sheetFormatPr defaultRowHeight="18.75" customHeight="1" x14ac:dyDescent="0.25"/>
  <cols>
    <col min="1" max="1" width="4.28515625" style="101" customWidth="1"/>
    <col min="2" max="2" width="16.7109375" style="101" customWidth="1"/>
    <col min="3" max="3" width="2.85546875" style="100" customWidth="1"/>
    <col min="4" max="16384" width="9.140625" style="101"/>
  </cols>
  <sheetData>
    <row r="2" spans="2:10" ht="15.75" x14ac:dyDescent="0.25">
      <c r="B2" s="99" t="s">
        <v>165</v>
      </c>
      <c r="C2" s="100" t="s">
        <v>166</v>
      </c>
      <c r="D2" s="101" t="s">
        <v>180</v>
      </c>
    </row>
    <row r="3" spans="2:10" ht="15.75" x14ac:dyDescent="0.25">
      <c r="B3" s="99" t="s">
        <v>167</v>
      </c>
      <c r="C3" s="100" t="s">
        <v>166</v>
      </c>
      <c r="D3" s="101" t="s">
        <v>168</v>
      </c>
    </row>
    <row r="4" spans="2:10" ht="15.75" x14ac:dyDescent="0.25">
      <c r="B4" s="99" t="s">
        <v>169</v>
      </c>
      <c r="C4" s="100" t="s">
        <v>166</v>
      </c>
      <c r="D4" s="102" t="s">
        <v>179</v>
      </c>
    </row>
    <row r="5" spans="2:10" ht="15.75" x14ac:dyDescent="0.25">
      <c r="B5" s="99"/>
    </row>
    <row r="6" spans="2:10" ht="15.75" x14ac:dyDescent="0.25">
      <c r="B6" s="99" t="s">
        <v>170</v>
      </c>
      <c r="C6" s="100" t="s">
        <v>166</v>
      </c>
      <c r="D6" s="101" t="s">
        <v>171</v>
      </c>
    </row>
    <row r="7" spans="2:10" ht="15.75" x14ac:dyDescent="0.25">
      <c r="B7" s="99" t="s">
        <v>172</v>
      </c>
      <c r="C7" s="100" t="s">
        <v>166</v>
      </c>
      <c r="D7" s="103" t="s">
        <v>173</v>
      </c>
    </row>
    <row r="8" spans="2:10" ht="15.75" x14ac:dyDescent="0.25">
      <c r="C8" s="101"/>
      <c r="J8" s="104"/>
    </row>
    <row r="10" spans="2:10" ht="15.75" x14ac:dyDescent="0.25">
      <c r="B10" s="105" t="s">
        <v>174</v>
      </c>
      <c r="C10" s="106"/>
      <c r="D10" s="106"/>
      <c r="E10" s="106"/>
      <c r="F10" s="106"/>
      <c r="G10" s="106"/>
      <c r="H10" s="106"/>
      <c r="I10" s="106"/>
    </row>
    <row r="12" spans="2:10" ht="15.75" x14ac:dyDescent="0.25"/>
    <row r="23" spans="2:10" ht="15.75" x14ac:dyDescent="0.25">
      <c r="B23" s="101" t="s">
        <v>175</v>
      </c>
    </row>
    <row r="24" spans="2:10" ht="15.75" x14ac:dyDescent="0.25">
      <c r="B24" s="101" t="s">
        <v>176</v>
      </c>
    </row>
    <row r="26" spans="2:10" ht="15.75" x14ac:dyDescent="0.25">
      <c r="B26" s="101" t="s">
        <v>177</v>
      </c>
      <c r="C26" s="101"/>
    </row>
    <row r="27" spans="2:10" ht="15.75" x14ac:dyDescent="0.25">
      <c r="B27" s="107" t="s">
        <v>178</v>
      </c>
      <c r="C27" s="108"/>
      <c r="D27" s="108"/>
      <c r="E27" s="108"/>
      <c r="F27" s="108"/>
      <c r="G27" s="108"/>
      <c r="H27" s="108"/>
      <c r="I27" s="108"/>
      <c r="J27" s="108"/>
    </row>
  </sheetData>
  <hyperlinks>
    <hyperlink ref="D7" r:id="rId1" xr:uid="{A36931BD-D565-4FBD-8F10-01CF4B3AAA3B}"/>
    <hyperlink ref="B27" r:id="rId2" xr:uid="{F60F5344-61CF-4F65-B3B6-D3EA6EF0C95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BDD9-F037-4745-80FB-01B34D5234C7}">
  <sheetPr>
    <tabColor theme="7"/>
  </sheetPr>
  <dimension ref="A1:AK54"/>
  <sheetViews>
    <sheetView showGridLines="0" workbookViewId="0"/>
  </sheetViews>
  <sheetFormatPr defaultColWidth="11.42578125" defaultRowHeight="18.75" customHeight="1" x14ac:dyDescent="0.25"/>
  <cols>
    <col min="1" max="1" width="6.140625" style="2" bestFit="1" customWidth="1"/>
    <col min="2" max="7" width="11.42578125" style="2" customWidth="1"/>
    <col min="8" max="8" width="11.42578125" style="3" customWidth="1"/>
    <col min="9" max="9" width="11.42578125" style="6" customWidth="1"/>
    <col min="10" max="10" width="11.42578125" style="7" customWidth="1"/>
    <col min="11" max="24" width="11.42578125" style="2" customWidth="1"/>
    <col min="25" max="16384" width="11.42578125" style="2"/>
  </cols>
  <sheetData>
    <row r="1" spans="1:37" ht="18.75" customHeight="1" x14ac:dyDescent="0.25">
      <c r="A1" s="88" t="s">
        <v>127</v>
      </c>
      <c r="B1" s="138" t="s">
        <v>128</v>
      </c>
      <c r="C1" s="138"/>
      <c r="D1" s="138"/>
      <c r="E1" s="138"/>
      <c r="F1" s="138"/>
      <c r="G1" s="138"/>
      <c r="H1" s="59" t="s">
        <v>129</v>
      </c>
      <c r="I1" s="59" t="s">
        <v>130</v>
      </c>
      <c r="J1" s="60" t="s">
        <v>131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8.75" customHeight="1" x14ac:dyDescent="0.25">
      <c r="A2" s="41" t="s">
        <v>132</v>
      </c>
      <c r="B2" s="61" t="s">
        <v>133</v>
      </c>
      <c r="C2" s="62"/>
      <c r="D2" s="62"/>
      <c r="E2" s="62"/>
      <c r="F2" s="62"/>
      <c r="G2" s="63"/>
      <c r="H2" s="64"/>
      <c r="I2" s="65"/>
      <c r="J2" s="66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24" customFormat="1" ht="18.75" customHeight="1" x14ac:dyDescent="0.25">
      <c r="A3" s="48"/>
      <c r="B3" s="67"/>
      <c r="C3" s="68"/>
      <c r="D3" s="68"/>
      <c r="E3" s="68"/>
      <c r="F3" s="68"/>
      <c r="G3" s="69"/>
      <c r="H3" s="70"/>
      <c r="I3" s="71"/>
      <c r="J3" s="72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s="24" customFormat="1" ht="18.75" customHeight="1" x14ac:dyDescent="0.25">
      <c r="A4" s="48"/>
      <c r="B4" s="67"/>
      <c r="C4" s="68"/>
      <c r="D4" s="68"/>
      <c r="E4" s="68"/>
      <c r="F4" s="68"/>
      <c r="G4" s="69"/>
      <c r="H4" s="70"/>
      <c r="I4" s="71"/>
      <c r="J4" s="72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s="24" customFormat="1" ht="18.75" customHeight="1" x14ac:dyDescent="0.25">
      <c r="A5" s="48"/>
      <c r="B5" s="67"/>
      <c r="C5" s="68"/>
      <c r="D5" s="68"/>
      <c r="E5" s="68"/>
      <c r="F5" s="68"/>
      <c r="G5" s="69"/>
      <c r="H5" s="70"/>
      <c r="I5" s="71"/>
      <c r="J5" s="72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s="24" customFormat="1" ht="18.75" customHeight="1" x14ac:dyDescent="0.25">
      <c r="A6" s="48"/>
      <c r="B6" s="67"/>
      <c r="C6" s="68"/>
      <c r="D6" s="68"/>
      <c r="E6" s="68"/>
      <c r="F6" s="68"/>
      <c r="G6" s="69"/>
      <c r="H6" s="70"/>
      <c r="I6" s="71"/>
      <c r="J6" s="72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s="24" customFormat="1" ht="18.75" customHeight="1" x14ac:dyDescent="0.25">
      <c r="A7" s="48"/>
      <c r="B7" s="67"/>
      <c r="C7" s="68"/>
      <c r="D7" s="68"/>
      <c r="E7" s="68"/>
      <c r="F7" s="68"/>
      <c r="G7" s="69"/>
      <c r="H7" s="70"/>
      <c r="I7" s="71"/>
      <c r="J7" s="72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s="24" customFormat="1" ht="18.75" customHeight="1" x14ac:dyDescent="0.25">
      <c r="A8" s="48"/>
      <c r="B8" s="67"/>
      <c r="C8" s="68"/>
      <c r="D8" s="68"/>
      <c r="E8" s="68"/>
      <c r="F8" s="68"/>
      <c r="G8" s="69"/>
      <c r="H8" s="70"/>
      <c r="I8" s="71"/>
      <c r="J8" s="72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s="24" customFormat="1" ht="18.75" customHeight="1" x14ac:dyDescent="0.25">
      <c r="A9" s="48"/>
      <c r="B9" s="67"/>
      <c r="C9" s="68"/>
      <c r="D9" s="68"/>
      <c r="E9" s="68"/>
      <c r="F9" s="68"/>
      <c r="G9" s="69"/>
      <c r="H9" s="70"/>
      <c r="I9" s="71"/>
      <c r="J9" s="72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s="24" customFormat="1" ht="18.75" customHeight="1" x14ac:dyDescent="0.25">
      <c r="A10" s="48"/>
      <c r="B10" s="67"/>
      <c r="C10" s="68"/>
      <c r="D10" s="68"/>
      <c r="E10" s="68"/>
      <c r="F10" s="68"/>
      <c r="G10" s="69"/>
      <c r="H10" s="70"/>
      <c r="I10" s="71"/>
      <c r="J10" s="72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7" s="24" customFormat="1" ht="18.75" customHeight="1" x14ac:dyDescent="0.25">
      <c r="A11" s="48"/>
      <c r="B11" s="67"/>
      <c r="C11" s="68"/>
      <c r="D11" s="68"/>
      <c r="E11" s="68"/>
      <c r="F11" s="68"/>
      <c r="G11" s="69"/>
      <c r="H11" s="70"/>
      <c r="I11" s="71"/>
      <c r="J11" s="72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s="24" customFormat="1" ht="18.75" customHeight="1" x14ac:dyDescent="0.25">
      <c r="A12" s="48"/>
      <c r="B12" s="67"/>
      <c r="C12" s="68"/>
      <c r="D12" s="68"/>
      <c r="E12" s="68"/>
      <c r="F12" s="68"/>
      <c r="G12" s="69"/>
      <c r="H12" s="70"/>
      <c r="I12" s="71"/>
      <c r="J12" s="72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s="24" customFormat="1" ht="18.75" customHeight="1" x14ac:dyDescent="0.25">
      <c r="A13" s="48"/>
      <c r="B13" s="67"/>
      <c r="C13" s="68"/>
      <c r="D13" s="68"/>
      <c r="E13" s="68"/>
      <c r="F13" s="68"/>
      <c r="G13" s="69"/>
      <c r="H13" s="70"/>
      <c r="I13" s="71"/>
      <c r="J13" s="72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s="1" customFormat="1" ht="15" x14ac:dyDescent="0.25">
      <c r="A14" s="42" t="s">
        <v>134</v>
      </c>
      <c r="B14" s="73" t="s">
        <v>135</v>
      </c>
      <c r="C14" s="74"/>
      <c r="D14" s="74"/>
      <c r="E14" s="74"/>
      <c r="F14" s="74"/>
      <c r="G14" s="75"/>
      <c r="H14" s="50"/>
      <c r="I14" s="46"/>
      <c r="J14" s="43"/>
    </row>
    <row r="15" spans="1:37" ht="18.75" customHeight="1" x14ac:dyDescent="0.25">
      <c r="A15" s="89"/>
      <c r="B15" s="76" t="s">
        <v>86</v>
      </c>
      <c r="C15" s="76"/>
      <c r="D15" s="76"/>
      <c r="E15" s="76"/>
      <c r="F15" s="76"/>
      <c r="G15" s="76"/>
      <c r="H15" s="77" t="s">
        <v>84</v>
      </c>
      <c r="I15" s="51">
        <v>25</v>
      </c>
      <c r="J15" s="78" t="s">
        <v>85</v>
      </c>
      <c r="K15" s="40"/>
    </row>
    <row r="16" spans="1:37" ht="18.75" customHeight="1" x14ac:dyDescent="0.25">
      <c r="A16" s="89"/>
      <c r="B16" s="76"/>
      <c r="C16" s="76"/>
      <c r="D16" s="76"/>
      <c r="E16" s="76"/>
      <c r="F16" s="76"/>
      <c r="G16" s="76"/>
      <c r="H16" s="77"/>
      <c r="I16" s="44"/>
      <c r="J16" s="78"/>
      <c r="K16" s="40"/>
    </row>
    <row r="17" spans="1:11" s="1" customFormat="1" ht="15" x14ac:dyDescent="0.25">
      <c r="A17" s="42" t="s">
        <v>136</v>
      </c>
      <c r="B17" s="73" t="s">
        <v>137</v>
      </c>
      <c r="C17" s="74"/>
      <c r="D17" s="74"/>
      <c r="E17" s="74"/>
      <c r="F17" s="74"/>
      <c r="G17" s="75"/>
      <c r="H17" s="50"/>
      <c r="I17" s="46"/>
      <c r="J17" s="43"/>
    </row>
    <row r="18" spans="1:11" ht="18.75" customHeight="1" x14ac:dyDescent="0.25">
      <c r="A18" s="89"/>
      <c r="B18" s="76" t="s">
        <v>160</v>
      </c>
      <c r="C18" s="76"/>
      <c r="D18" s="76"/>
      <c r="E18" s="76"/>
      <c r="F18" s="76"/>
      <c r="G18" s="76"/>
      <c r="H18" s="77" t="s">
        <v>163</v>
      </c>
      <c r="I18" s="52">
        <v>0.5</v>
      </c>
      <c r="J18" s="78" t="s">
        <v>2</v>
      </c>
    </row>
    <row r="19" spans="1:11" ht="18.75" customHeight="1" x14ac:dyDescent="0.25">
      <c r="A19" s="89"/>
      <c r="B19" s="76" t="s">
        <v>159</v>
      </c>
      <c r="C19" s="76"/>
      <c r="D19" s="76"/>
      <c r="E19" s="76"/>
      <c r="F19" s="76"/>
      <c r="G19" s="76"/>
      <c r="H19" s="77" t="s">
        <v>164</v>
      </c>
      <c r="I19" s="52">
        <v>0.5</v>
      </c>
      <c r="J19" s="78" t="s">
        <v>2</v>
      </c>
      <c r="K19" s="6"/>
    </row>
    <row r="20" spans="1:11" ht="18.75" customHeight="1" x14ac:dyDescent="0.25">
      <c r="A20" s="89"/>
      <c r="B20" s="76" t="s">
        <v>162</v>
      </c>
      <c r="C20" s="76"/>
      <c r="D20" s="76"/>
      <c r="E20" s="76"/>
      <c r="F20" s="76"/>
      <c r="G20" s="76"/>
      <c r="H20" s="77" t="s">
        <v>121</v>
      </c>
      <c r="I20" s="52">
        <v>1.6</v>
      </c>
      <c r="J20" s="78" t="s">
        <v>2</v>
      </c>
    </row>
    <row r="21" spans="1:11" ht="18.75" customHeight="1" x14ac:dyDescent="0.25">
      <c r="A21" s="89"/>
      <c r="B21" s="76" t="s">
        <v>161</v>
      </c>
      <c r="C21" s="76"/>
      <c r="D21" s="76"/>
      <c r="E21" s="76"/>
      <c r="F21" s="76"/>
      <c r="G21" s="76"/>
      <c r="H21" s="77" t="s">
        <v>7</v>
      </c>
      <c r="I21" s="52">
        <v>2</v>
      </c>
      <c r="J21" s="78" t="s">
        <v>2</v>
      </c>
      <c r="K21" s="6" t="s">
        <v>126</v>
      </c>
    </row>
    <row r="22" spans="1:11" ht="18.75" customHeight="1" x14ac:dyDescent="0.25">
      <c r="A22" s="89"/>
      <c r="B22" s="76" t="s">
        <v>91</v>
      </c>
      <c r="C22" s="76"/>
      <c r="D22" s="76"/>
      <c r="E22" s="76"/>
      <c r="F22" s="76"/>
      <c r="G22" s="76"/>
      <c r="H22" s="77" t="s">
        <v>123</v>
      </c>
      <c r="I22" s="53">
        <v>3</v>
      </c>
      <c r="J22" s="78" t="s">
        <v>98</v>
      </c>
    </row>
    <row r="23" spans="1:11" ht="18.75" customHeight="1" x14ac:dyDescent="0.25">
      <c r="A23" s="89"/>
      <c r="B23" s="76" t="s">
        <v>92</v>
      </c>
      <c r="C23" s="76"/>
      <c r="D23" s="76"/>
      <c r="E23" s="76"/>
      <c r="F23" s="76"/>
      <c r="G23" s="76"/>
      <c r="H23" s="77" t="s">
        <v>124</v>
      </c>
      <c r="I23" s="53">
        <v>2</v>
      </c>
      <c r="J23" s="78" t="s">
        <v>98</v>
      </c>
    </row>
    <row r="24" spans="1:11" ht="18.75" customHeight="1" x14ac:dyDescent="0.25">
      <c r="A24" s="89"/>
      <c r="B24" s="76" t="s">
        <v>97</v>
      </c>
      <c r="C24" s="76"/>
      <c r="D24" s="76"/>
      <c r="E24" s="76"/>
      <c r="F24" s="76"/>
      <c r="G24" s="76"/>
      <c r="H24" s="77" t="s">
        <v>122</v>
      </c>
      <c r="I24" s="53">
        <v>0.4</v>
      </c>
      <c r="J24" s="78" t="s">
        <v>2</v>
      </c>
    </row>
    <row r="25" spans="1:11" ht="18.75" customHeight="1" x14ac:dyDescent="0.25">
      <c r="A25" s="89"/>
      <c r="B25" s="76"/>
      <c r="C25" s="76"/>
      <c r="D25" s="76"/>
      <c r="E25" s="76"/>
      <c r="F25" s="76"/>
      <c r="G25" s="76"/>
      <c r="H25" s="77"/>
      <c r="I25" s="79"/>
      <c r="J25" s="78"/>
    </row>
    <row r="26" spans="1:11" ht="18.75" customHeight="1" x14ac:dyDescent="0.25">
      <c r="A26" s="89"/>
      <c r="B26" s="76"/>
      <c r="C26" s="76"/>
      <c r="D26" s="76"/>
      <c r="E26" s="76"/>
      <c r="F26" s="76"/>
      <c r="G26" s="76"/>
      <c r="H26" s="77"/>
      <c r="I26" s="79"/>
      <c r="J26" s="78"/>
    </row>
    <row r="27" spans="1:11" s="1" customFormat="1" ht="18.75" customHeight="1" x14ac:dyDescent="0.25">
      <c r="A27" s="89"/>
      <c r="B27" s="76"/>
      <c r="C27" s="76"/>
      <c r="D27" s="76"/>
      <c r="E27" s="76"/>
      <c r="F27" s="76"/>
      <c r="G27" s="76"/>
      <c r="H27" s="77"/>
      <c r="I27" s="79"/>
      <c r="J27" s="78"/>
      <c r="K27" s="2"/>
    </row>
    <row r="28" spans="1:11" ht="18.75" customHeight="1" x14ac:dyDescent="0.25">
      <c r="A28" s="89"/>
      <c r="B28" s="76"/>
      <c r="C28" s="76"/>
      <c r="D28" s="76"/>
      <c r="E28" s="76"/>
      <c r="F28" s="76"/>
      <c r="G28" s="76"/>
      <c r="H28" s="77"/>
      <c r="I28" s="79"/>
      <c r="J28" s="78"/>
    </row>
    <row r="29" spans="1:11" ht="18.75" customHeight="1" x14ac:dyDescent="0.25">
      <c r="A29" s="89"/>
      <c r="B29" s="76"/>
      <c r="C29" s="76"/>
      <c r="D29" s="76"/>
      <c r="E29" s="76"/>
      <c r="F29" s="76"/>
      <c r="G29" s="76"/>
      <c r="H29" s="77"/>
      <c r="I29" s="79"/>
      <c r="J29" s="78"/>
    </row>
    <row r="30" spans="1:11" ht="18.75" customHeight="1" x14ac:dyDescent="0.25">
      <c r="A30" s="89"/>
      <c r="B30" s="76"/>
      <c r="C30" s="76"/>
      <c r="D30" s="76"/>
      <c r="E30" s="76"/>
      <c r="F30" s="76"/>
      <c r="G30" s="76"/>
      <c r="H30" s="77"/>
      <c r="I30" s="79"/>
      <c r="J30" s="78"/>
    </row>
    <row r="31" spans="1:11" ht="18.75" customHeight="1" x14ac:dyDescent="0.25">
      <c r="A31" s="89"/>
      <c r="B31" s="76"/>
      <c r="C31" s="76"/>
      <c r="D31" s="76"/>
      <c r="E31" s="76"/>
      <c r="F31" s="76"/>
      <c r="G31" s="76"/>
      <c r="H31" s="77"/>
      <c r="I31" s="79"/>
      <c r="J31" s="78"/>
    </row>
    <row r="32" spans="1:11" ht="18.75" customHeight="1" x14ac:dyDescent="0.25">
      <c r="A32" s="89"/>
      <c r="B32" s="76"/>
      <c r="C32" s="76"/>
      <c r="D32" s="76"/>
      <c r="E32" s="76"/>
      <c r="F32" s="76"/>
      <c r="G32" s="76"/>
      <c r="H32" s="77"/>
      <c r="I32" s="79"/>
      <c r="J32" s="78"/>
    </row>
    <row r="33" spans="1:11" ht="18.75" customHeight="1" x14ac:dyDescent="0.25">
      <c r="A33" s="89"/>
      <c r="B33" s="76"/>
      <c r="C33" s="76"/>
      <c r="D33" s="76"/>
      <c r="E33" s="76"/>
      <c r="F33" s="76"/>
      <c r="G33" s="76"/>
      <c r="H33" s="77"/>
      <c r="I33" s="79"/>
      <c r="J33" s="78"/>
    </row>
    <row r="34" spans="1:11" ht="18.75" customHeight="1" x14ac:dyDescent="0.25">
      <c r="A34" s="89"/>
      <c r="B34" s="76"/>
      <c r="C34" s="76"/>
      <c r="D34" s="76"/>
      <c r="E34" s="76"/>
      <c r="F34" s="76"/>
      <c r="G34" s="76"/>
      <c r="H34" s="77"/>
      <c r="I34" s="79"/>
      <c r="J34" s="78"/>
    </row>
    <row r="35" spans="1:11" ht="18.75" customHeight="1" x14ac:dyDescent="0.25">
      <c r="A35" s="89"/>
      <c r="B35" s="76"/>
      <c r="C35" s="76"/>
      <c r="D35" s="76"/>
      <c r="E35" s="76"/>
      <c r="F35" s="76"/>
      <c r="G35" s="76"/>
      <c r="H35" s="77"/>
      <c r="I35" s="79"/>
      <c r="J35" s="78"/>
    </row>
    <row r="36" spans="1:11" ht="18.75" customHeight="1" x14ac:dyDescent="0.25">
      <c r="A36" s="89"/>
      <c r="B36" s="76"/>
      <c r="C36" s="76"/>
      <c r="D36" s="76"/>
      <c r="E36" s="76"/>
      <c r="F36" s="76"/>
      <c r="G36" s="76"/>
      <c r="H36" s="77"/>
      <c r="I36" s="79"/>
      <c r="J36" s="78"/>
    </row>
    <row r="37" spans="1:11" ht="18.75" customHeight="1" x14ac:dyDescent="0.25">
      <c r="A37" s="89"/>
      <c r="B37" s="76"/>
      <c r="C37" s="76"/>
      <c r="D37" s="76"/>
      <c r="E37" s="76"/>
      <c r="F37" s="76"/>
      <c r="G37" s="76"/>
      <c r="H37" s="77"/>
      <c r="I37" s="79"/>
      <c r="J37" s="78"/>
    </row>
    <row r="38" spans="1:11" ht="18.75" customHeight="1" x14ac:dyDescent="0.25">
      <c r="A38" s="89"/>
      <c r="B38" s="76"/>
      <c r="C38" s="76"/>
      <c r="D38" s="76"/>
      <c r="E38" s="76"/>
      <c r="F38" s="76"/>
      <c r="G38" s="76"/>
      <c r="H38" s="77"/>
      <c r="I38" s="79"/>
      <c r="J38" s="78"/>
    </row>
    <row r="39" spans="1:11" ht="18.75" customHeight="1" x14ac:dyDescent="0.25">
      <c r="A39" s="89"/>
      <c r="B39" s="76"/>
      <c r="C39" s="76"/>
      <c r="D39" s="76"/>
      <c r="E39" s="76"/>
      <c r="F39" s="76"/>
      <c r="G39" s="76"/>
      <c r="H39" s="77"/>
      <c r="I39" s="79"/>
      <c r="J39" s="78"/>
    </row>
    <row r="40" spans="1:11" ht="18.75" customHeight="1" x14ac:dyDescent="0.25">
      <c r="A40" s="89"/>
      <c r="B40" s="76"/>
      <c r="C40" s="76"/>
      <c r="D40" s="76"/>
      <c r="E40" s="76"/>
      <c r="F40" s="76"/>
      <c r="G40" s="76"/>
      <c r="H40" s="77"/>
      <c r="I40" s="79"/>
      <c r="J40" s="78"/>
    </row>
    <row r="41" spans="1:11" s="24" customFormat="1" ht="18.75" customHeight="1" x14ac:dyDescent="0.25">
      <c r="A41" s="89"/>
      <c r="B41" s="76"/>
      <c r="C41" s="76"/>
      <c r="D41" s="76"/>
      <c r="E41" s="76"/>
      <c r="F41" s="76"/>
      <c r="G41" s="76"/>
      <c r="H41" s="77"/>
      <c r="I41" s="79"/>
      <c r="J41" s="78"/>
      <c r="K41" s="2"/>
    </row>
    <row r="42" spans="1:11" ht="18.75" customHeight="1" x14ac:dyDescent="0.25">
      <c r="A42" s="90"/>
      <c r="B42" s="80" t="s">
        <v>0</v>
      </c>
      <c r="C42" s="80"/>
      <c r="D42" s="80"/>
      <c r="E42" s="80"/>
      <c r="F42" s="80"/>
      <c r="G42" s="80"/>
      <c r="H42" s="81" t="s">
        <v>1</v>
      </c>
      <c r="I42" s="54">
        <v>0.8</v>
      </c>
      <c r="J42" s="82" t="s">
        <v>2</v>
      </c>
      <c r="K42" s="39"/>
    </row>
    <row r="43" spans="1:11" ht="18.75" customHeight="1" x14ac:dyDescent="0.25">
      <c r="A43" s="89"/>
      <c r="B43" s="80" t="s">
        <v>6</v>
      </c>
      <c r="C43" s="80"/>
      <c r="D43" s="80"/>
      <c r="E43" s="80"/>
      <c r="F43" s="80"/>
      <c r="G43" s="80"/>
      <c r="H43" s="81" t="s">
        <v>7</v>
      </c>
      <c r="I43" s="55">
        <v>10</v>
      </c>
      <c r="J43" s="82" t="s">
        <v>2</v>
      </c>
      <c r="K43" s="40"/>
    </row>
    <row r="44" spans="1:11" ht="18.75" customHeight="1" x14ac:dyDescent="0.25">
      <c r="A44" s="89"/>
      <c r="B44" s="80" t="s">
        <v>18</v>
      </c>
      <c r="C44" s="76"/>
      <c r="D44" s="76"/>
      <c r="E44" s="76"/>
      <c r="F44" s="76"/>
      <c r="G44" s="76"/>
      <c r="H44" s="81" t="s">
        <v>19</v>
      </c>
      <c r="I44" s="55">
        <v>8</v>
      </c>
      <c r="J44" s="82" t="s">
        <v>2</v>
      </c>
      <c r="K44" s="40"/>
    </row>
    <row r="45" spans="1:11" ht="18.75" customHeight="1" x14ac:dyDescent="0.25">
      <c r="A45" s="89"/>
      <c r="B45" s="76" t="s">
        <v>20</v>
      </c>
      <c r="C45" s="76"/>
      <c r="D45" s="76"/>
      <c r="E45" s="76"/>
      <c r="F45" s="76"/>
      <c r="G45" s="76"/>
      <c r="H45" s="77" t="s">
        <v>21</v>
      </c>
      <c r="I45" s="56">
        <v>49.27</v>
      </c>
      <c r="J45" s="78"/>
      <c r="K45" s="40"/>
    </row>
    <row r="46" spans="1:11" ht="18.75" customHeight="1" x14ac:dyDescent="0.25">
      <c r="A46" s="89"/>
      <c r="B46" s="76"/>
      <c r="C46" s="76"/>
      <c r="D46" s="76"/>
      <c r="E46" s="76"/>
      <c r="F46" s="76"/>
      <c r="G46" s="76"/>
      <c r="H46" s="77"/>
      <c r="I46" s="27"/>
      <c r="J46" s="78"/>
      <c r="K46" s="40"/>
    </row>
    <row r="47" spans="1:11" s="1" customFormat="1" ht="15" x14ac:dyDescent="0.25">
      <c r="A47" s="42" t="s">
        <v>139</v>
      </c>
      <c r="B47" s="73" t="s">
        <v>138</v>
      </c>
      <c r="C47" s="74"/>
      <c r="D47" s="74"/>
      <c r="E47" s="74"/>
      <c r="F47" s="74"/>
      <c r="G47" s="75"/>
      <c r="H47" s="50"/>
      <c r="I47" s="46"/>
      <c r="J47" s="43"/>
    </row>
    <row r="48" spans="1:11" ht="18.75" customHeight="1" x14ac:dyDescent="0.25">
      <c r="A48" s="89"/>
      <c r="B48" s="136" t="s">
        <v>50</v>
      </c>
      <c r="C48" s="136"/>
      <c r="D48" s="136"/>
      <c r="E48" s="136"/>
      <c r="F48" s="136"/>
      <c r="G48" s="137"/>
      <c r="H48" s="14" t="s">
        <v>51</v>
      </c>
      <c r="I48" s="14" t="s">
        <v>52</v>
      </c>
      <c r="J48" s="78"/>
      <c r="K48" s="40"/>
    </row>
    <row r="49" spans="1:11" ht="18.75" customHeight="1" x14ac:dyDescent="0.25">
      <c r="A49" s="89"/>
      <c r="B49" s="139" t="s">
        <v>57</v>
      </c>
      <c r="C49" s="139"/>
      <c r="D49" s="139"/>
      <c r="E49" s="139"/>
      <c r="F49" s="139"/>
      <c r="G49" s="140"/>
      <c r="H49" s="134">
        <v>695.6</v>
      </c>
      <c r="I49" s="135"/>
      <c r="J49" s="78" t="s">
        <v>87</v>
      </c>
      <c r="K49" s="40"/>
    </row>
    <row r="50" spans="1:11" ht="18.75" customHeight="1" x14ac:dyDescent="0.25">
      <c r="A50" s="89"/>
      <c r="B50" s="139" t="s">
        <v>58</v>
      </c>
      <c r="C50" s="139"/>
      <c r="D50" s="139"/>
      <c r="E50" s="139"/>
      <c r="F50" s="139"/>
      <c r="G50" s="140"/>
      <c r="H50" s="56">
        <v>60.25</v>
      </c>
      <c r="I50" s="56">
        <v>80.682000000000002</v>
      </c>
      <c r="J50" s="78" t="s">
        <v>87</v>
      </c>
      <c r="K50" s="40"/>
    </row>
    <row r="51" spans="1:11" ht="18.75" customHeight="1" x14ac:dyDescent="0.25">
      <c r="A51" s="89"/>
      <c r="B51" s="139" t="s">
        <v>59</v>
      </c>
      <c r="C51" s="139"/>
      <c r="D51" s="139"/>
      <c r="E51" s="139"/>
      <c r="F51" s="139"/>
      <c r="G51" s="140"/>
      <c r="H51" s="56">
        <v>125.65</v>
      </c>
      <c r="I51" s="57">
        <v>145.26</v>
      </c>
      <c r="J51" s="78" t="s">
        <v>88</v>
      </c>
      <c r="K51" s="40"/>
    </row>
    <row r="52" spans="1:11" ht="18.75" customHeight="1" x14ac:dyDescent="0.25">
      <c r="A52" s="91"/>
      <c r="B52" s="25"/>
      <c r="C52" s="25"/>
      <c r="D52" s="25"/>
      <c r="E52" s="25"/>
      <c r="F52" s="25"/>
      <c r="G52" s="25"/>
      <c r="H52" s="26"/>
      <c r="I52" s="45"/>
      <c r="J52" s="83"/>
      <c r="K52" s="24"/>
    </row>
    <row r="53" spans="1:11" ht="18.75" customHeight="1" x14ac:dyDescent="0.25">
      <c r="A53" s="91"/>
      <c r="B53" s="25"/>
      <c r="C53" s="25"/>
      <c r="D53" s="25"/>
      <c r="E53" s="25"/>
      <c r="F53" s="25"/>
      <c r="G53" s="25"/>
      <c r="H53" s="26"/>
      <c r="I53" s="26"/>
      <c r="J53" s="83"/>
      <c r="K53" s="24"/>
    </row>
    <row r="54" spans="1:11" ht="18.75" customHeight="1" x14ac:dyDescent="0.25">
      <c r="A54" s="92"/>
      <c r="B54" s="84"/>
      <c r="C54" s="84"/>
      <c r="D54" s="84"/>
      <c r="E54" s="84"/>
      <c r="F54" s="84"/>
      <c r="G54" s="84"/>
      <c r="H54" s="85"/>
      <c r="I54" s="86"/>
      <c r="J54" s="87"/>
    </row>
  </sheetData>
  <mergeCells count="6">
    <mergeCell ref="B51:G51"/>
    <mergeCell ref="H49:I49"/>
    <mergeCell ref="B48:G48"/>
    <mergeCell ref="B1:G1"/>
    <mergeCell ref="B49:G49"/>
    <mergeCell ref="B50:G50"/>
  </mergeCells>
  <dataValidations count="1">
    <dataValidation type="list" allowBlank="1" showInputMessage="1" showErrorMessage="1" sqref="I22:I23" xr:uid="{9379D041-450D-4609-8478-414C819A981B}">
      <formula1>"1,2,3,4"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5E7F-2616-4B3A-85DF-9150E1C00116}">
  <sheetPr>
    <tabColor theme="9"/>
  </sheetPr>
  <dimension ref="B2:I36"/>
  <sheetViews>
    <sheetView showGridLines="0" workbookViewId="0"/>
  </sheetViews>
  <sheetFormatPr defaultRowHeight="15" x14ac:dyDescent="0.25"/>
  <sheetData>
    <row r="2" spans="2:9" x14ac:dyDescent="0.25">
      <c r="B2" s="2"/>
      <c r="C2" s="2"/>
      <c r="D2" s="2"/>
      <c r="E2" s="2"/>
      <c r="F2" s="33">
        <f>-0.5*D4</f>
        <v>-4.75</v>
      </c>
      <c r="G2" s="33">
        <f>0.5*D3</f>
        <v>3.8000000000000003</v>
      </c>
      <c r="H2" s="34">
        <f>0.5*D4</f>
        <v>4.75</v>
      </c>
      <c r="I2" s="34">
        <f>G2</f>
        <v>3.8000000000000003</v>
      </c>
    </row>
    <row r="3" spans="2:9" x14ac:dyDescent="0.25">
      <c r="B3" s="2" t="s">
        <v>89</v>
      </c>
      <c r="C3" s="2"/>
      <c r="D3" s="37">
        <f>D4/Input!I21*Input!I20</f>
        <v>7.6000000000000005</v>
      </c>
      <c r="E3" s="2"/>
      <c r="F3" s="33">
        <f>-0.5*D4</f>
        <v>-4.75</v>
      </c>
      <c r="G3" s="33">
        <f>-0.5*D3</f>
        <v>-3.8000000000000003</v>
      </c>
      <c r="H3" s="34">
        <f>0.5*D4</f>
        <v>4.75</v>
      </c>
      <c r="I3" s="34">
        <f>G3</f>
        <v>-3.8000000000000003</v>
      </c>
    </row>
    <row r="4" spans="2:9" x14ac:dyDescent="0.25">
      <c r="B4" s="2" t="s">
        <v>90</v>
      </c>
      <c r="C4" s="2"/>
      <c r="D4" s="37">
        <v>9.5</v>
      </c>
      <c r="E4" s="2"/>
      <c r="F4" s="35">
        <f>-0.5*D4</f>
        <v>-4.75</v>
      </c>
      <c r="G4" s="35">
        <f>G3</f>
        <v>-3.8000000000000003</v>
      </c>
      <c r="H4" s="36">
        <f>F4</f>
        <v>-4.75</v>
      </c>
      <c r="I4" s="36">
        <f>I2</f>
        <v>3.8000000000000003</v>
      </c>
    </row>
    <row r="5" spans="2:9" x14ac:dyDescent="0.25">
      <c r="B5" s="2"/>
      <c r="C5" s="2"/>
      <c r="D5" s="2"/>
      <c r="E5" s="2"/>
      <c r="F5" s="35">
        <f>0.5*D4</f>
        <v>4.75</v>
      </c>
      <c r="G5" s="35">
        <f>G4</f>
        <v>-3.8000000000000003</v>
      </c>
      <c r="H5" s="36">
        <f>F5</f>
        <v>4.75</v>
      </c>
      <c r="I5" s="36">
        <f>I4</f>
        <v>3.8000000000000003</v>
      </c>
    </row>
    <row r="6" spans="2:9" x14ac:dyDescent="0.25">
      <c r="B6" s="2" t="s">
        <v>125</v>
      </c>
      <c r="C6" s="38">
        <v>0</v>
      </c>
      <c r="D6" s="38">
        <v>-6</v>
      </c>
      <c r="E6" s="2"/>
      <c r="F6" s="2"/>
      <c r="G6" s="2"/>
      <c r="H6" s="2"/>
      <c r="I6" s="2"/>
    </row>
    <row r="7" spans="2:9" x14ac:dyDescent="0.25">
      <c r="B7" s="2"/>
      <c r="C7" s="38">
        <v>0</v>
      </c>
      <c r="D7" s="38">
        <v>6</v>
      </c>
      <c r="E7" s="2"/>
      <c r="F7" s="2"/>
      <c r="G7" s="2"/>
      <c r="H7" s="2"/>
      <c r="I7" s="2"/>
    </row>
    <row r="8" spans="2:9" x14ac:dyDescent="0.25">
      <c r="B8" s="2"/>
      <c r="C8" s="2"/>
      <c r="D8" s="2"/>
      <c r="E8" s="2"/>
      <c r="F8" s="2"/>
      <c r="G8" s="2"/>
      <c r="H8" s="2"/>
      <c r="I8" s="2"/>
    </row>
    <row r="9" spans="2:9" x14ac:dyDescent="0.25">
      <c r="B9" s="30" t="s">
        <v>93</v>
      </c>
      <c r="C9" s="30" t="s">
        <v>94</v>
      </c>
      <c r="D9" s="30" t="s">
        <v>95</v>
      </c>
      <c r="E9" s="30" t="s">
        <v>96</v>
      </c>
      <c r="F9" s="2"/>
      <c r="G9" s="2"/>
      <c r="H9" s="2"/>
      <c r="I9" s="2"/>
    </row>
    <row r="10" spans="2:9" x14ac:dyDescent="0.25">
      <c r="B10" s="31">
        <f>IF(Input!I22&gt;1,Input!I24,0.5*Input!I21)</f>
        <v>0.4</v>
      </c>
      <c r="C10" s="31">
        <f>IF(Input!I22=4,(E10-B10)*1/3+Input!I24,IF(Input!I22=3,(D10-B10)/2+Input!I24,IF(Input!I22=2,(Input!I21-Input!I24),"")))</f>
        <v>1</v>
      </c>
      <c r="D10" s="31">
        <f>IF(Input!I22=4,(E10-B10)*2/3+Input!I24,IF(Input!I22=3,Input!I21-Input!I24,""))</f>
        <v>1.6</v>
      </c>
      <c r="E10" s="31" t="str">
        <f>IF(Input!I22=4,Input!I21-Input!I24,"")</f>
        <v/>
      </c>
      <c r="F10" s="2"/>
      <c r="G10" s="2"/>
      <c r="H10" s="2"/>
      <c r="I10" s="2"/>
    </row>
    <row r="11" spans="2:9" x14ac:dyDescent="0.25">
      <c r="B11" s="30" t="s">
        <v>99</v>
      </c>
      <c r="C11" s="30" t="s">
        <v>100</v>
      </c>
      <c r="D11" s="30" t="s">
        <v>101</v>
      </c>
      <c r="E11" s="30" t="s">
        <v>102</v>
      </c>
      <c r="F11" s="2"/>
      <c r="G11" s="2"/>
      <c r="H11" s="2"/>
      <c r="I11" s="2"/>
    </row>
    <row r="12" spans="2:9" x14ac:dyDescent="0.25">
      <c r="B12" s="31">
        <f>IF(Input!I23&gt;1,Input!I24,0.5*Input!I20)</f>
        <v>0.4</v>
      </c>
      <c r="C12" s="31">
        <f>IF(Input!I23=4,(E12-B12)*1/3+Input!I24,IF(Input!I23=3,(D12-B12)/2+Input!I24,IF(Input!I23=2,(Input!I20-Input!I24),"")))</f>
        <v>1.2000000000000002</v>
      </c>
      <c r="D12" s="31" t="str">
        <f>IF(Input!I23=4,(E12-B12)*2/3+Input!I24,IF(Input!I23=3,Input!I20-Input!I24,""))</f>
        <v/>
      </c>
      <c r="E12" s="31" t="str">
        <f>IF(Input!I23=4,Input!I20-Input!I24,"")</f>
        <v/>
      </c>
      <c r="F12" s="2"/>
      <c r="G12" s="2"/>
      <c r="H12" s="2"/>
      <c r="I12" s="2"/>
    </row>
    <row r="13" spans="2:9" x14ac:dyDescent="0.25">
      <c r="B13" s="2"/>
      <c r="C13" s="2"/>
      <c r="D13" s="2"/>
      <c r="E13" s="2"/>
      <c r="F13" s="2"/>
      <c r="G13" s="2"/>
      <c r="H13" s="2"/>
      <c r="I13" s="2"/>
    </row>
    <row r="14" spans="2:9" x14ac:dyDescent="0.25">
      <c r="B14" s="28"/>
      <c r="C14" s="29" t="s">
        <v>107</v>
      </c>
      <c r="D14" s="29" t="s">
        <v>108</v>
      </c>
      <c r="E14" s="24"/>
      <c r="F14" s="28"/>
      <c r="G14" s="29" t="s">
        <v>107</v>
      </c>
      <c r="H14" s="29" t="s">
        <v>108</v>
      </c>
      <c r="I14" s="2"/>
    </row>
    <row r="15" spans="2:9" x14ac:dyDescent="0.25">
      <c r="B15" s="30" t="s">
        <v>103</v>
      </c>
      <c r="C15" s="31">
        <f>IF(B10="",9,-0.5*D4+D4/Input!I21*B10)</f>
        <v>-2.8499999999999996</v>
      </c>
      <c r="D15" s="31">
        <f>IF(B12="",9,0.5*D3-D3/Input!I20*B12)</f>
        <v>1.9000000000000001</v>
      </c>
      <c r="E15" s="2"/>
      <c r="F15" s="30" t="s">
        <v>113</v>
      </c>
      <c r="G15" s="31">
        <f>IF(D10="",9,-0.5*D4+D4/Input!I21*D10)</f>
        <v>2.8500000000000005</v>
      </c>
      <c r="H15" s="31">
        <f>D15</f>
        <v>1.9000000000000001</v>
      </c>
      <c r="I15" s="2"/>
    </row>
    <row r="16" spans="2:9" x14ac:dyDescent="0.25">
      <c r="B16" s="30" t="s">
        <v>104</v>
      </c>
      <c r="C16" s="31">
        <f>C15</f>
        <v>-2.8499999999999996</v>
      </c>
      <c r="D16" s="31">
        <f>IF(C12="",9,0.5*D3-D3/Input!I20*C12)</f>
        <v>-1.9000000000000008</v>
      </c>
      <c r="E16" s="2"/>
      <c r="F16" s="30" t="s">
        <v>114</v>
      </c>
      <c r="G16" s="31">
        <f>G15</f>
        <v>2.8500000000000005</v>
      </c>
      <c r="H16" s="31">
        <f>D16</f>
        <v>-1.9000000000000008</v>
      </c>
      <c r="I16" s="2"/>
    </row>
    <row r="17" spans="2:9" x14ac:dyDescent="0.25">
      <c r="B17" s="30" t="s">
        <v>105</v>
      </c>
      <c r="C17" s="31">
        <f>C16</f>
        <v>-2.8499999999999996</v>
      </c>
      <c r="D17" s="31">
        <f>IF(D12="",9,0.5*D3-D3/Input!I20*D12)</f>
        <v>9</v>
      </c>
      <c r="E17" s="2"/>
      <c r="F17" s="30" t="s">
        <v>115</v>
      </c>
      <c r="G17" s="31">
        <f>G16</f>
        <v>2.8500000000000005</v>
      </c>
      <c r="H17" s="31">
        <f>D17</f>
        <v>9</v>
      </c>
      <c r="I17" s="2"/>
    </row>
    <row r="18" spans="2:9" x14ac:dyDescent="0.25">
      <c r="B18" s="30" t="s">
        <v>106</v>
      </c>
      <c r="C18" s="31">
        <f>C17</f>
        <v>-2.8499999999999996</v>
      </c>
      <c r="D18" s="31">
        <f>IF(E12="",9,0.5*D3-D3/Input!I20*E12)</f>
        <v>9</v>
      </c>
      <c r="E18" s="2"/>
      <c r="F18" s="30" t="s">
        <v>116</v>
      </c>
      <c r="G18" s="31">
        <f>G17</f>
        <v>2.8500000000000005</v>
      </c>
      <c r="H18" s="31">
        <f>D18</f>
        <v>9</v>
      </c>
      <c r="I18" s="24"/>
    </row>
    <row r="19" spans="2:9" x14ac:dyDescent="0.25">
      <c r="B19" s="2"/>
      <c r="C19" s="2"/>
      <c r="D19" s="2"/>
      <c r="E19" s="2"/>
      <c r="F19" s="2"/>
      <c r="G19" s="2"/>
      <c r="H19" s="2"/>
      <c r="I19" s="2"/>
    </row>
    <row r="20" spans="2:9" x14ac:dyDescent="0.25">
      <c r="B20" s="28"/>
      <c r="C20" s="29" t="s">
        <v>107</v>
      </c>
      <c r="D20" s="29" t="s">
        <v>108</v>
      </c>
      <c r="E20" s="2"/>
      <c r="F20" s="28"/>
      <c r="G20" s="29" t="s">
        <v>107</v>
      </c>
      <c r="H20" s="29" t="s">
        <v>108</v>
      </c>
      <c r="I20" s="2"/>
    </row>
    <row r="21" spans="2:9" x14ac:dyDescent="0.25">
      <c r="B21" s="30" t="s">
        <v>109</v>
      </c>
      <c r="C21" s="31">
        <f>IF(C10="",9,-0.5*D4+D4/Input!I21*C10)</f>
        <v>0</v>
      </c>
      <c r="D21" s="31">
        <f>D15</f>
        <v>1.9000000000000001</v>
      </c>
      <c r="E21" s="2"/>
      <c r="F21" s="30" t="s">
        <v>117</v>
      </c>
      <c r="G21" s="31">
        <f>IF(E10="",9,-0.5*D4+D4/Input!I21*E10)</f>
        <v>9</v>
      </c>
      <c r="H21" s="31">
        <f>H15</f>
        <v>1.9000000000000001</v>
      </c>
      <c r="I21" s="2"/>
    </row>
    <row r="22" spans="2:9" x14ac:dyDescent="0.25">
      <c r="B22" s="30" t="s">
        <v>110</v>
      </c>
      <c r="C22" s="31">
        <f>C21</f>
        <v>0</v>
      </c>
      <c r="D22" s="31">
        <f>D16</f>
        <v>-1.9000000000000008</v>
      </c>
      <c r="E22" s="2"/>
      <c r="F22" s="30" t="s">
        <v>118</v>
      </c>
      <c r="G22" s="31">
        <f>G21</f>
        <v>9</v>
      </c>
      <c r="H22" s="31">
        <f>H16</f>
        <v>-1.9000000000000008</v>
      </c>
      <c r="I22" s="2"/>
    </row>
    <row r="23" spans="2:9" x14ac:dyDescent="0.25">
      <c r="B23" s="30" t="s">
        <v>111</v>
      </c>
      <c r="C23" s="31">
        <f>C22</f>
        <v>0</v>
      </c>
      <c r="D23" s="31">
        <f>D17</f>
        <v>9</v>
      </c>
      <c r="E23" s="2"/>
      <c r="F23" s="30" t="s">
        <v>119</v>
      </c>
      <c r="G23" s="31">
        <f>G22</f>
        <v>9</v>
      </c>
      <c r="H23" s="31">
        <f>H17</f>
        <v>9</v>
      </c>
      <c r="I23" s="2"/>
    </row>
    <row r="24" spans="2:9" x14ac:dyDescent="0.25">
      <c r="B24" s="30" t="s">
        <v>112</v>
      </c>
      <c r="C24" s="31">
        <f>C23</f>
        <v>0</v>
      </c>
      <c r="D24" s="31">
        <f>D18</f>
        <v>9</v>
      </c>
      <c r="E24" s="2"/>
      <c r="F24" s="30" t="s">
        <v>120</v>
      </c>
      <c r="G24" s="31">
        <f>G23</f>
        <v>9</v>
      </c>
      <c r="H24" s="31">
        <f>H18</f>
        <v>9</v>
      </c>
      <c r="I24" s="2"/>
    </row>
    <row r="29" spans="2:9" x14ac:dyDescent="0.25">
      <c r="B29" t="s">
        <v>156</v>
      </c>
    </row>
    <row r="30" spans="2:9" x14ac:dyDescent="0.25">
      <c r="B30" t="s">
        <v>157</v>
      </c>
      <c r="D30" s="58">
        <f>D4/Input!I21*Input!I19</f>
        <v>2.375</v>
      </c>
    </row>
    <row r="31" spans="2:9" x14ac:dyDescent="0.25">
      <c r="B31" t="s">
        <v>158</v>
      </c>
      <c r="D31" s="58">
        <f>D4/Input!I21*Input!I18</f>
        <v>2.375</v>
      </c>
    </row>
    <row r="33" spans="2:5" x14ac:dyDescent="0.25">
      <c r="B33" s="33">
        <f>-0.5*D31</f>
        <v>-1.1875</v>
      </c>
      <c r="C33" s="33">
        <f>0.5*D30</f>
        <v>1.1875</v>
      </c>
      <c r="D33" s="34">
        <f>0.5*D31</f>
        <v>1.1875</v>
      </c>
      <c r="E33" s="34">
        <f>C33</f>
        <v>1.1875</v>
      </c>
    </row>
    <row r="34" spans="2:5" x14ac:dyDescent="0.25">
      <c r="B34" s="33">
        <f>-0.5*D31</f>
        <v>-1.1875</v>
      </c>
      <c r="C34" s="33">
        <f>-0.5*D30</f>
        <v>-1.1875</v>
      </c>
      <c r="D34" s="34">
        <f>0.5*D31</f>
        <v>1.1875</v>
      </c>
      <c r="E34" s="34">
        <f>C34</f>
        <v>-1.1875</v>
      </c>
    </row>
    <row r="35" spans="2:5" x14ac:dyDescent="0.25">
      <c r="B35" s="35">
        <f>-0.5*D31</f>
        <v>-1.1875</v>
      </c>
      <c r="C35" s="35">
        <f>C34</f>
        <v>-1.1875</v>
      </c>
      <c r="D35" s="36">
        <f>B35</f>
        <v>-1.1875</v>
      </c>
      <c r="E35" s="36">
        <f>E33</f>
        <v>1.1875</v>
      </c>
    </row>
    <row r="36" spans="2:5" x14ac:dyDescent="0.25">
      <c r="B36" s="35">
        <f>0.5*D31</f>
        <v>1.1875</v>
      </c>
      <c r="C36" s="35">
        <f>C35</f>
        <v>-1.1875</v>
      </c>
      <c r="D36" s="36">
        <f>B36</f>
        <v>1.1875</v>
      </c>
      <c r="E36" s="36">
        <f>E35</f>
        <v>1.1875</v>
      </c>
    </row>
  </sheetData>
  <pageMargins left="0.7" right="0.7" top="0.75" bottom="0.75" header="0.3" footer="0.3"/>
  <ignoredErrors>
    <ignoredError sqref="H5 D36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374A-4523-48E1-8379-053C6DFBB125}">
  <sheetPr>
    <tabColor theme="8"/>
  </sheetPr>
  <dimension ref="A1:AK62"/>
  <sheetViews>
    <sheetView showGridLines="0" workbookViewId="0"/>
  </sheetViews>
  <sheetFormatPr defaultColWidth="11.42578125" defaultRowHeight="18.75" customHeight="1" x14ac:dyDescent="0.25"/>
  <cols>
    <col min="1" max="1" width="6.140625" style="2" bestFit="1" customWidth="1"/>
    <col min="2" max="7" width="11.42578125" style="2"/>
    <col min="8" max="8" width="11.42578125" style="3"/>
    <col min="9" max="9" width="11.42578125" style="6"/>
    <col min="10" max="10" width="11.42578125" style="7"/>
    <col min="11" max="16384" width="11.42578125" style="2"/>
  </cols>
  <sheetData>
    <row r="1" spans="1:37" ht="18.75" customHeight="1" x14ac:dyDescent="0.25">
      <c r="A1" s="88" t="s">
        <v>127</v>
      </c>
      <c r="B1" s="138" t="s">
        <v>128</v>
      </c>
      <c r="C1" s="138"/>
      <c r="D1" s="138"/>
      <c r="E1" s="138"/>
      <c r="F1" s="138"/>
      <c r="G1" s="138"/>
      <c r="H1" s="59" t="s">
        <v>129</v>
      </c>
      <c r="I1" s="59" t="s">
        <v>130</v>
      </c>
      <c r="J1" s="60" t="s">
        <v>131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8.75" customHeight="1" x14ac:dyDescent="0.25">
      <c r="A2" s="41" t="s">
        <v>154</v>
      </c>
      <c r="B2" s="61" t="s">
        <v>155</v>
      </c>
      <c r="C2" s="62"/>
      <c r="D2" s="62"/>
      <c r="E2" s="62"/>
      <c r="F2" s="62"/>
      <c r="G2" s="63"/>
      <c r="H2" s="64"/>
      <c r="I2" s="65"/>
      <c r="J2" s="66"/>
      <c r="K2" s="24"/>
    </row>
    <row r="3" spans="1:37" ht="18.75" customHeight="1" x14ac:dyDescent="0.25">
      <c r="A3" s="42" t="s">
        <v>141</v>
      </c>
      <c r="B3" s="73" t="s">
        <v>140</v>
      </c>
      <c r="C3" s="74"/>
      <c r="D3" s="74"/>
      <c r="E3" s="74"/>
      <c r="F3" s="74"/>
      <c r="G3" s="75"/>
      <c r="H3" s="50"/>
      <c r="I3" s="46"/>
      <c r="J3" s="43"/>
      <c r="K3" s="24"/>
    </row>
    <row r="4" spans="1:37" ht="18.75" customHeight="1" x14ac:dyDescent="0.25">
      <c r="A4" s="89"/>
      <c r="B4" s="76" t="s">
        <v>3</v>
      </c>
      <c r="C4" s="76"/>
      <c r="D4" s="76"/>
      <c r="E4" s="76"/>
      <c r="F4" s="76"/>
      <c r="G4" s="76"/>
      <c r="H4" s="77" t="s">
        <v>4</v>
      </c>
      <c r="I4" s="32">
        <f>0.25*PI()*Input!I42^2</f>
        <v>0.50265482457436694</v>
      </c>
      <c r="J4" s="82" t="s">
        <v>5</v>
      </c>
    </row>
    <row r="5" spans="1:37" ht="18.75" customHeight="1" x14ac:dyDescent="0.25">
      <c r="A5" s="89"/>
      <c r="B5" s="76" t="s">
        <v>32</v>
      </c>
      <c r="C5" s="76"/>
      <c r="D5" s="76"/>
      <c r="E5" s="76"/>
      <c r="F5" s="76"/>
      <c r="G5" s="76"/>
      <c r="H5" s="77" t="s">
        <v>33</v>
      </c>
      <c r="I5" s="11">
        <f>Input!I22*Input!I23</f>
        <v>6</v>
      </c>
      <c r="J5" s="82"/>
    </row>
    <row r="6" spans="1:37" ht="18.75" customHeight="1" x14ac:dyDescent="0.25">
      <c r="A6" s="89"/>
      <c r="B6" s="80" t="s">
        <v>8</v>
      </c>
      <c r="C6" s="80"/>
      <c r="D6" s="80"/>
      <c r="E6" s="80"/>
      <c r="F6" s="80"/>
      <c r="G6" s="80"/>
      <c r="H6" s="81" t="s">
        <v>9</v>
      </c>
      <c r="I6" s="5">
        <f>4700*(Input!I15^0.5)*1000</f>
        <v>23500000</v>
      </c>
      <c r="J6" s="82" t="s">
        <v>10</v>
      </c>
    </row>
    <row r="7" spans="1:37" ht="18.75" customHeight="1" x14ac:dyDescent="0.25">
      <c r="A7" s="89"/>
      <c r="B7" s="76" t="s">
        <v>11</v>
      </c>
      <c r="C7" s="76"/>
      <c r="D7" s="76"/>
      <c r="E7" s="76"/>
      <c r="F7" s="76"/>
      <c r="G7" s="76"/>
      <c r="H7" s="81" t="s">
        <v>12</v>
      </c>
      <c r="I7" s="4">
        <f>Input!I43/Input!I42</f>
        <v>12.5</v>
      </c>
      <c r="J7" s="82"/>
    </row>
    <row r="8" spans="1:37" ht="18.75" customHeight="1" x14ac:dyDescent="0.25">
      <c r="A8" s="89"/>
      <c r="B8" s="76" t="s">
        <v>13</v>
      </c>
      <c r="C8" s="76"/>
      <c r="D8" s="76"/>
      <c r="E8" s="76"/>
      <c r="F8" s="76"/>
      <c r="G8" s="76"/>
      <c r="H8" s="93" t="s">
        <v>14</v>
      </c>
      <c r="I8" s="4">
        <f>0.022*I7-0.05</f>
        <v>0.22499999999999998</v>
      </c>
      <c r="J8" s="82"/>
    </row>
    <row r="9" spans="1:37" ht="18.75" customHeight="1" x14ac:dyDescent="0.25">
      <c r="A9" s="89"/>
      <c r="B9" s="76" t="s">
        <v>15</v>
      </c>
      <c r="C9" s="76"/>
      <c r="D9" s="76"/>
      <c r="E9" s="76"/>
      <c r="F9" s="76"/>
      <c r="G9" s="76"/>
      <c r="H9" s="77" t="s">
        <v>16</v>
      </c>
      <c r="I9" s="5">
        <f>I8*I4*I6/Input!I43</f>
        <v>265778.7384936965</v>
      </c>
      <c r="J9" s="82" t="s">
        <v>17</v>
      </c>
    </row>
    <row r="10" spans="1:37" ht="18.75" customHeight="1" x14ac:dyDescent="0.25">
      <c r="A10" s="89"/>
      <c r="B10" s="76"/>
      <c r="C10" s="76"/>
      <c r="D10" s="76"/>
      <c r="E10" s="76"/>
      <c r="F10" s="76"/>
      <c r="G10" s="76"/>
      <c r="H10" s="77"/>
      <c r="I10" s="79"/>
      <c r="J10" s="78"/>
    </row>
    <row r="11" spans="1:37" ht="18.75" customHeight="1" x14ac:dyDescent="0.25">
      <c r="A11" s="42" t="s">
        <v>143</v>
      </c>
      <c r="B11" s="73" t="s">
        <v>142</v>
      </c>
      <c r="C11" s="74"/>
      <c r="D11" s="74"/>
      <c r="E11" s="74"/>
      <c r="F11" s="74"/>
      <c r="G11" s="75"/>
      <c r="H11" s="50"/>
      <c r="I11" s="46"/>
      <c r="J11" s="43"/>
    </row>
    <row r="12" spans="1:37" ht="18.75" customHeight="1" x14ac:dyDescent="0.25">
      <c r="A12" s="89"/>
      <c r="B12" s="76" t="s">
        <v>22</v>
      </c>
      <c r="C12" s="76"/>
      <c r="D12" s="76"/>
      <c r="E12" s="76"/>
      <c r="F12" s="76"/>
      <c r="G12" s="76"/>
      <c r="H12" s="77" t="s">
        <v>23</v>
      </c>
      <c r="I12" s="9">
        <f>28*Input!I45*9.81</f>
        <v>13533.483600000003</v>
      </c>
      <c r="J12" s="78" t="s">
        <v>24</v>
      </c>
    </row>
    <row r="13" spans="1:37" ht="18.75" customHeight="1" x14ac:dyDescent="0.25">
      <c r="A13" s="89"/>
      <c r="B13" s="76" t="s">
        <v>25</v>
      </c>
      <c r="C13" s="76"/>
      <c r="D13" s="76"/>
      <c r="E13" s="76"/>
      <c r="F13" s="76"/>
      <c r="G13" s="76"/>
      <c r="H13" s="77" t="s">
        <v>26</v>
      </c>
      <c r="I13" s="9">
        <f>0.2*I12/(Input!I42^(3/4))</f>
        <v>3199.7946388205241</v>
      </c>
      <c r="J13" s="78" t="s">
        <v>27</v>
      </c>
    </row>
    <row r="14" spans="1:37" ht="18.75" customHeight="1" x14ac:dyDescent="0.25">
      <c r="A14" s="89"/>
      <c r="B14" s="76" t="s">
        <v>28</v>
      </c>
      <c r="C14" s="76"/>
      <c r="D14" s="76"/>
      <c r="E14" s="76"/>
      <c r="F14" s="76"/>
      <c r="G14" s="76"/>
      <c r="H14" s="77" t="s">
        <v>29</v>
      </c>
      <c r="I14" s="10">
        <v>0.01</v>
      </c>
      <c r="J14" s="78" t="s">
        <v>2</v>
      </c>
    </row>
    <row r="15" spans="1:37" ht="18.75" customHeight="1" x14ac:dyDescent="0.25">
      <c r="A15" s="89"/>
      <c r="B15" s="76" t="s">
        <v>30</v>
      </c>
      <c r="C15" s="76"/>
      <c r="D15" s="76"/>
      <c r="E15" s="76"/>
      <c r="F15" s="76"/>
      <c r="G15" s="76"/>
      <c r="H15" s="77" t="s">
        <v>31</v>
      </c>
      <c r="I15" s="8">
        <f>I13/I14^0.5</f>
        <v>31997.946388205241</v>
      </c>
      <c r="J15" s="78" t="s">
        <v>27</v>
      </c>
    </row>
    <row r="16" spans="1:37" ht="18.75" customHeight="1" x14ac:dyDescent="0.25">
      <c r="A16" s="89"/>
      <c r="B16" s="76"/>
      <c r="C16" s="76"/>
      <c r="D16" s="76"/>
      <c r="E16" s="76"/>
      <c r="F16" s="76"/>
      <c r="G16" s="76"/>
      <c r="H16" s="77"/>
      <c r="I16" s="79"/>
      <c r="J16" s="78"/>
    </row>
    <row r="17" spans="1:18" ht="18.75" customHeight="1" x14ac:dyDescent="0.25">
      <c r="A17" s="42" t="s">
        <v>144</v>
      </c>
      <c r="B17" s="73" t="s">
        <v>145</v>
      </c>
      <c r="C17" s="74"/>
      <c r="D17" s="74"/>
      <c r="E17" s="74"/>
      <c r="F17" s="74"/>
      <c r="G17" s="75"/>
      <c r="H17" s="50"/>
      <c r="I17" s="46"/>
      <c r="J17" s="43"/>
    </row>
    <row r="18" spans="1:18" ht="18.75" customHeight="1" x14ac:dyDescent="0.25">
      <c r="A18" s="89"/>
      <c r="B18" s="76" t="s">
        <v>34</v>
      </c>
      <c r="C18" s="76"/>
      <c r="D18" s="76"/>
      <c r="E18" s="76"/>
      <c r="F18" s="76"/>
      <c r="G18" s="76"/>
      <c r="H18" s="77" t="s">
        <v>35</v>
      </c>
      <c r="I18" s="9">
        <f>1/64*PI()*Input!I42^4</f>
        <v>2.0106192982974686E-2</v>
      </c>
      <c r="J18" s="78" t="s">
        <v>36</v>
      </c>
    </row>
    <row r="19" spans="1:18" ht="18.75" customHeight="1" x14ac:dyDescent="0.25">
      <c r="A19" s="89"/>
      <c r="B19" s="76" t="s">
        <v>37</v>
      </c>
      <c r="C19" s="76"/>
      <c r="D19" s="76"/>
      <c r="E19" s="76"/>
      <c r="F19" s="76"/>
      <c r="G19" s="76"/>
      <c r="H19" s="93" t="s">
        <v>38</v>
      </c>
      <c r="I19" s="9">
        <f>(I15*Input!I42/(4*I6*I18))^(1/4)</f>
        <v>0.3411446762640537</v>
      </c>
      <c r="J19" s="78" t="s">
        <v>39</v>
      </c>
    </row>
    <row r="20" spans="1:18" ht="18.75" customHeight="1" x14ac:dyDescent="0.25">
      <c r="A20" s="89"/>
      <c r="B20" s="76" t="s">
        <v>40</v>
      </c>
      <c r="C20" s="76"/>
      <c r="D20" s="76"/>
      <c r="E20" s="76"/>
      <c r="F20" s="76"/>
      <c r="G20" s="76"/>
      <c r="H20" s="77" t="s">
        <v>41</v>
      </c>
      <c r="I20" s="12">
        <f>4*I6*I18*I19^3</f>
        <v>75036.660078935194</v>
      </c>
      <c r="J20" s="78" t="s">
        <v>17</v>
      </c>
    </row>
    <row r="21" spans="1:18" ht="18.75" customHeight="1" x14ac:dyDescent="0.25">
      <c r="A21" s="89"/>
      <c r="B21" s="76"/>
      <c r="C21" s="76"/>
      <c r="D21" s="76"/>
      <c r="E21" s="76"/>
      <c r="F21" s="76"/>
      <c r="G21" s="76"/>
      <c r="H21" s="77" t="s">
        <v>42</v>
      </c>
      <c r="I21" s="12">
        <f>2*I6*I18*I19^2</f>
        <v>109977.76793804504</v>
      </c>
      <c r="J21" s="78" t="s">
        <v>17</v>
      </c>
    </row>
    <row r="22" spans="1:18" ht="18.75" customHeight="1" x14ac:dyDescent="0.25">
      <c r="A22" s="89"/>
      <c r="B22" s="76"/>
      <c r="C22" s="76"/>
      <c r="D22" s="76"/>
      <c r="E22" s="76"/>
      <c r="F22" s="76"/>
      <c r="G22" s="76"/>
      <c r="H22" s="77" t="s">
        <v>43</v>
      </c>
      <c r="I22" s="12">
        <f>2*I6*I18*I19</f>
        <v>322378.67271573591</v>
      </c>
      <c r="J22" s="78" t="s">
        <v>17</v>
      </c>
      <c r="L22" s="21"/>
      <c r="Q22" s="3"/>
      <c r="R22" s="3"/>
    </row>
    <row r="23" spans="1:18" ht="18.75" customHeight="1" x14ac:dyDescent="0.25">
      <c r="A23" s="89"/>
      <c r="B23" s="76"/>
      <c r="C23" s="76"/>
      <c r="D23" s="76"/>
      <c r="E23" s="76"/>
      <c r="F23" s="76"/>
      <c r="G23" s="76"/>
      <c r="H23" s="77"/>
      <c r="I23" s="79"/>
      <c r="J23" s="78"/>
      <c r="L23" s="22"/>
    </row>
    <row r="24" spans="1:18" ht="18.75" customHeight="1" x14ac:dyDescent="0.25">
      <c r="A24" s="42" t="s">
        <v>146</v>
      </c>
      <c r="B24" s="73" t="s">
        <v>147</v>
      </c>
      <c r="C24" s="74"/>
      <c r="D24" s="74"/>
      <c r="E24" s="74"/>
      <c r="F24" s="74"/>
      <c r="G24" s="75"/>
      <c r="H24" s="50"/>
      <c r="I24" s="46"/>
      <c r="J24" s="43"/>
    </row>
    <row r="25" spans="1:18" ht="18.75" customHeight="1" x14ac:dyDescent="0.25">
      <c r="A25" s="42" t="s">
        <v>148</v>
      </c>
      <c r="B25" s="73" t="s">
        <v>149</v>
      </c>
      <c r="C25" s="74"/>
      <c r="D25" s="74"/>
      <c r="E25" s="74"/>
      <c r="F25" s="74"/>
      <c r="G25" s="75"/>
      <c r="H25" s="50"/>
      <c r="I25" s="46"/>
      <c r="J25" s="43"/>
    </row>
    <row r="26" spans="1:18" ht="18.75" customHeight="1" x14ac:dyDescent="0.25">
      <c r="A26" s="89"/>
      <c r="B26" s="76"/>
      <c r="C26" s="76"/>
      <c r="D26" s="76"/>
      <c r="E26" s="76"/>
      <c r="F26" s="76"/>
      <c r="G26" s="76"/>
      <c r="H26" s="77" t="s">
        <v>44</v>
      </c>
      <c r="I26" s="13">
        <f>I20*I5</f>
        <v>450219.96047361114</v>
      </c>
      <c r="J26" s="78"/>
    </row>
    <row r="27" spans="1:18" ht="18.75" customHeight="1" x14ac:dyDescent="0.25">
      <c r="A27" s="89"/>
      <c r="B27" s="76"/>
      <c r="C27" s="76"/>
      <c r="D27" s="76"/>
      <c r="E27" s="76"/>
      <c r="F27" s="76"/>
      <c r="G27" s="76"/>
      <c r="H27" s="77" t="s">
        <v>45</v>
      </c>
      <c r="I27" s="13">
        <v>0</v>
      </c>
      <c r="J27" s="78"/>
    </row>
    <row r="28" spans="1:18" ht="18.75" customHeight="1" x14ac:dyDescent="0.25">
      <c r="A28" s="89"/>
      <c r="B28" s="76"/>
      <c r="C28" s="76"/>
      <c r="D28" s="76"/>
      <c r="E28" s="76"/>
      <c r="F28" s="76"/>
      <c r="G28" s="76"/>
      <c r="H28" s="77" t="s">
        <v>46</v>
      </c>
      <c r="I28" s="13">
        <f>-1*I5*I21</f>
        <v>-659866.60762827029</v>
      </c>
      <c r="J28" s="78"/>
    </row>
    <row r="29" spans="1:18" ht="18.75" customHeight="1" x14ac:dyDescent="0.25">
      <c r="A29" s="89"/>
      <c r="B29" s="76"/>
      <c r="C29" s="76"/>
      <c r="D29" s="76"/>
      <c r="E29" s="76"/>
      <c r="F29" s="76"/>
      <c r="G29" s="76"/>
      <c r="H29" s="77" t="s">
        <v>47</v>
      </c>
      <c r="I29" s="13">
        <f>I5*I9</f>
        <v>1594672.4309621789</v>
      </c>
      <c r="J29" s="78"/>
    </row>
    <row r="30" spans="1:18" ht="18.75" customHeight="1" x14ac:dyDescent="0.25">
      <c r="A30" s="89"/>
      <c r="B30" s="76"/>
      <c r="C30" s="76"/>
      <c r="D30" s="76"/>
      <c r="E30" s="76"/>
      <c r="F30" s="76"/>
      <c r="G30" s="76"/>
      <c r="H30" s="77" t="s">
        <v>48</v>
      </c>
      <c r="I30" s="13">
        <v>0</v>
      </c>
      <c r="J30" s="78"/>
      <c r="M30" s="23"/>
      <c r="N30" s="22"/>
    </row>
    <row r="31" spans="1:18" ht="18.75" customHeight="1" x14ac:dyDescent="0.25">
      <c r="A31" s="89"/>
      <c r="B31" s="76"/>
      <c r="C31" s="76"/>
      <c r="D31" s="76"/>
      <c r="E31" s="76"/>
      <c r="F31" s="76"/>
      <c r="G31" s="76"/>
      <c r="H31" s="77" t="s">
        <v>49</v>
      </c>
      <c r="I31" s="13">
        <f>I5*I22</f>
        <v>1934272.0362944156</v>
      </c>
      <c r="J31" s="78"/>
      <c r="M31" s="23"/>
    </row>
    <row r="32" spans="1:18" ht="18.75" customHeight="1" x14ac:dyDescent="0.25">
      <c r="A32" s="89"/>
      <c r="B32" s="76"/>
      <c r="C32" s="76"/>
      <c r="D32" s="76"/>
      <c r="E32" s="76"/>
      <c r="F32" s="76"/>
      <c r="G32" s="76"/>
      <c r="H32" s="77"/>
      <c r="I32" s="79"/>
      <c r="J32" s="78"/>
      <c r="N32" s="23"/>
    </row>
    <row r="33" spans="1:10" ht="18.75" customHeight="1" x14ac:dyDescent="0.25">
      <c r="A33" s="42" t="s">
        <v>151</v>
      </c>
      <c r="B33" s="73" t="s">
        <v>150</v>
      </c>
      <c r="C33" s="74"/>
      <c r="D33" s="74"/>
      <c r="E33" s="74"/>
      <c r="F33" s="74"/>
      <c r="G33" s="75"/>
      <c r="H33" s="50"/>
      <c r="I33" s="47"/>
      <c r="J33" s="43"/>
    </row>
    <row r="34" spans="1:10" ht="18.75" customHeight="1" x14ac:dyDescent="0.25">
      <c r="A34" s="89"/>
      <c r="B34" s="16">
        <f>I26</f>
        <v>450219.96047361114</v>
      </c>
      <c r="C34" s="15" t="s">
        <v>53</v>
      </c>
      <c r="D34" s="16">
        <f>I27</f>
        <v>0</v>
      </c>
      <c r="E34" s="15" t="s">
        <v>54</v>
      </c>
      <c r="F34" s="16">
        <f>I28</f>
        <v>-659866.60762827029</v>
      </c>
      <c r="G34" s="17" t="s">
        <v>55</v>
      </c>
      <c r="H34" s="18" t="s">
        <v>56</v>
      </c>
      <c r="I34" s="9">
        <f>Input!H50</f>
        <v>60.25</v>
      </c>
      <c r="J34" s="78"/>
    </row>
    <row r="35" spans="1:10" ht="18.75" customHeight="1" x14ac:dyDescent="0.25">
      <c r="A35" s="89"/>
      <c r="B35" s="19">
        <f>I27</f>
        <v>0</v>
      </c>
      <c r="C35" s="15" t="s">
        <v>53</v>
      </c>
      <c r="D35" s="19">
        <f>I29</f>
        <v>1594672.4309621789</v>
      </c>
      <c r="E35" s="15" t="s">
        <v>54</v>
      </c>
      <c r="F35" s="19">
        <f>I30</f>
        <v>0</v>
      </c>
      <c r="G35" s="17" t="s">
        <v>55</v>
      </c>
      <c r="H35" s="18" t="s">
        <v>56</v>
      </c>
      <c r="I35" s="9">
        <f>Input!H49</f>
        <v>695.6</v>
      </c>
      <c r="J35" s="78"/>
    </row>
    <row r="36" spans="1:10" ht="18.75" customHeight="1" x14ac:dyDescent="0.25">
      <c r="A36" s="89"/>
      <c r="B36" s="19">
        <f>I28</f>
        <v>-659866.60762827029</v>
      </c>
      <c r="C36" s="15" t="s">
        <v>53</v>
      </c>
      <c r="D36" s="19">
        <f>I30</f>
        <v>0</v>
      </c>
      <c r="E36" s="15" t="s">
        <v>54</v>
      </c>
      <c r="F36" s="19">
        <f>I31</f>
        <v>1934272.0362944156</v>
      </c>
      <c r="G36" s="17" t="s">
        <v>55</v>
      </c>
      <c r="H36" s="18" t="s">
        <v>56</v>
      </c>
      <c r="I36" s="9">
        <f>Input!H51</f>
        <v>125.65</v>
      </c>
      <c r="J36" s="78"/>
    </row>
    <row r="37" spans="1:10" ht="18.75" customHeight="1" x14ac:dyDescent="0.25">
      <c r="A37" s="89"/>
      <c r="B37" s="76"/>
      <c r="C37" s="76"/>
      <c r="D37" s="76"/>
      <c r="E37" s="76"/>
      <c r="F37" s="76"/>
      <c r="G37" s="76"/>
      <c r="H37" s="77"/>
      <c r="I37" s="79"/>
      <c r="J37" s="78"/>
    </row>
    <row r="38" spans="1:10" ht="18.75" customHeight="1" x14ac:dyDescent="0.25">
      <c r="A38" s="89"/>
      <c r="B38" s="76" t="s">
        <v>60</v>
      </c>
      <c r="C38" s="76"/>
      <c r="D38" s="76"/>
      <c r="E38" s="76"/>
      <c r="F38" s="76"/>
      <c r="G38" s="76"/>
      <c r="H38" s="94" t="s">
        <v>61</v>
      </c>
      <c r="I38" s="20">
        <f>(I34/F34-I36/F36)/(B34/F34-B36/F36)*1000</f>
        <v>0.4580642247140983</v>
      </c>
      <c r="J38" s="78" t="s">
        <v>62</v>
      </c>
    </row>
    <row r="39" spans="1:10" ht="18.75" customHeight="1" x14ac:dyDescent="0.25">
      <c r="A39" s="89"/>
      <c r="B39" s="76" t="s">
        <v>63</v>
      </c>
      <c r="C39" s="76"/>
      <c r="D39" s="76"/>
      <c r="E39" s="76"/>
      <c r="F39" s="76"/>
      <c r="G39" s="76"/>
      <c r="H39" s="94" t="s">
        <v>64</v>
      </c>
      <c r="I39" s="20">
        <f>I35/D35*1000</f>
        <v>0.43620243662223168</v>
      </c>
      <c r="J39" s="78" t="s">
        <v>62</v>
      </c>
    </row>
    <row r="40" spans="1:10" ht="18.75" customHeight="1" x14ac:dyDescent="0.25">
      <c r="A40" s="89"/>
      <c r="B40" s="76" t="s">
        <v>65</v>
      </c>
      <c r="C40" s="76"/>
      <c r="D40" s="76"/>
      <c r="E40" s="76"/>
      <c r="F40" s="76"/>
      <c r="G40" s="76"/>
      <c r="H40" s="95" t="s">
        <v>66</v>
      </c>
      <c r="I40" s="13">
        <f>(I34-B34*I38/1000)/F34</f>
        <v>2.2122601061727454E-4</v>
      </c>
      <c r="J40" s="78" t="s">
        <v>67</v>
      </c>
    </row>
    <row r="41" spans="1:10" ht="18.75" customHeight="1" x14ac:dyDescent="0.25">
      <c r="A41" s="89"/>
      <c r="B41" s="76"/>
      <c r="C41" s="76"/>
      <c r="D41" s="76"/>
      <c r="E41" s="76"/>
      <c r="F41" s="76"/>
      <c r="G41" s="76"/>
      <c r="H41" s="77"/>
      <c r="I41" s="96"/>
      <c r="J41" s="78"/>
    </row>
    <row r="42" spans="1:10" ht="18.75" customHeight="1" x14ac:dyDescent="0.25">
      <c r="A42" s="89"/>
      <c r="B42" s="16">
        <f>B34</f>
        <v>450219.96047361114</v>
      </c>
      <c r="C42" s="15" t="s">
        <v>54</v>
      </c>
      <c r="D42" s="16">
        <f>D34</f>
        <v>0</v>
      </c>
      <c r="E42" s="15" t="s">
        <v>53</v>
      </c>
      <c r="F42" s="16">
        <f>F34</f>
        <v>-659866.60762827029</v>
      </c>
      <c r="G42" s="17" t="s">
        <v>55</v>
      </c>
      <c r="H42" s="18" t="s">
        <v>56</v>
      </c>
      <c r="I42" s="9">
        <f>Input!I50</f>
        <v>80.682000000000002</v>
      </c>
      <c r="J42" s="78"/>
    </row>
    <row r="43" spans="1:10" ht="18.75" customHeight="1" x14ac:dyDescent="0.25">
      <c r="A43" s="89"/>
      <c r="B43" s="16">
        <f>B35</f>
        <v>0</v>
      </c>
      <c r="C43" s="15" t="s">
        <v>54</v>
      </c>
      <c r="D43" s="16">
        <f>D35</f>
        <v>1594672.4309621789</v>
      </c>
      <c r="E43" s="15" t="s">
        <v>53</v>
      </c>
      <c r="F43" s="16">
        <f>F35</f>
        <v>0</v>
      </c>
      <c r="G43" s="17" t="s">
        <v>55</v>
      </c>
      <c r="H43" s="18" t="s">
        <v>56</v>
      </c>
      <c r="I43" s="9">
        <f>I35</f>
        <v>695.6</v>
      </c>
      <c r="J43" s="78"/>
    </row>
    <row r="44" spans="1:10" ht="18.75" customHeight="1" x14ac:dyDescent="0.25">
      <c r="A44" s="89"/>
      <c r="B44" s="16">
        <f>B36</f>
        <v>-659866.60762827029</v>
      </c>
      <c r="C44" s="15" t="s">
        <v>54</v>
      </c>
      <c r="D44" s="16">
        <f>D36</f>
        <v>0</v>
      </c>
      <c r="E44" s="15" t="s">
        <v>53</v>
      </c>
      <c r="F44" s="16">
        <f>F36</f>
        <v>1934272.0362944156</v>
      </c>
      <c r="G44" s="17" t="s">
        <v>55</v>
      </c>
      <c r="H44" s="18" t="s">
        <v>56</v>
      </c>
      <c r="I44" s="9">
        <f>Input!I51</f>
        <v>145.26</v>
      </c>
      <c r="J44" s="78"/>
    </row>
    <row r="45" spans="1:10" ht="18.75" customHeight="1" x14ac:dyDescent="0.25">
      <c r="A45" s="89"/>
      <c r="B45" s="76"/>
      <c r="C45" s="76"/>
      <c r="D45" s="76"/>
      <c r="E45" s="76"/>
      <c r="F45" s="76"/>
      <c r="G45" s="76"/>
      <c r="H45" s="77"/>
      <c r="I45" s="79"/>
      <c r="J45" s="78"/>
    </row>
    <row r="46" spans="1:10" ht="18.75" customHeight="1" x14ac:dyDescent="0.25">
      <c r="A46" s="89"/>
      <c r="B46" s="76" t="s">
        <v>74</v>
      </c>
      <c r="C46" s="76"/>
      <c r="D46" s="76"/>
      <c r="E46" s="76"/>
      <c r="F46" s="76"/>
      <c r="G46" s="76"/>
      <c r="H46" s="94" t="s">
        <v>61</v>
      </c>
      <c r="I46" s="20">
        <f>I43/D43*1000</f>
        <v>0.43620243662223168</v>
      </c>
      <c r="J46" s="78" t="s">
        <v>62</v>
      </c>
    </row>
    <row r="47" spans="1:10" ht="18.75" customHeight="1" x14ac:dyDescent="0.25">
      <c r="A47" s="89"/>
      <c r="B47" s="76" t="s">
        <v>75</v>
      </c>
      <c r="C47" s="76"/>
      <c r="D47" s="76"/>
      <c r="E47" s="76"/>
      <c r="F47" s="76"/>
      <c r="G47" s="76"/>
      <c r="H47" s="94" t="s">
        <v>64</v>
      </c>
      <c r="I47" s="20">
        <f>(I42/F42-I44/F44)/(B42/F42-B44/F44)*1000</f>
        <v>0.57854687534117022</v>
      </c>
      <c r="J47" s="78" t="s">
        <v>62</v>
      </c>
    </row>
    <row r="48" spans="1:10" ht="18.75" customHeight="1" x14ac:dyDescent="0.25">
      <c r="A48" s="89"/>
      <c r="B48" s="76" t="s">
        <v>76</v>
      </c>
      <c r="C48" s="76"/>
      <c r="D48" s="76"/>
      <c r="E48" s="76"/>
      <c r="F48" s="76"/>
      <c r="G48" s="76"/>
      <c r="H48" s="95" t="s">
        <v>66</v>
      </c>
      <c r="I48" s="13">
        <f>(I42-B42*I47/1000)/F42</f>
        <v>2.7246620645716421E-4</v>
      </c>
      <c r="J48" s="78" t="s">
        <v>67</v>
      </c>
    </row>
    <row r="49" spans="1:10" ht="18.75" customHeight="1" x14ac:dyDescent="0.25">
      <c r="A49" s="89"/>
      <c r="B49" s="76"/>
      <c r="C49" s="76"/>
      <c r="D49" s="76"/>
      <c r="E49" s="76"/>
      <c r="F49" s="76"/>
      <c r="G49" s="76"/>
      <c r="H49" s="77"/>
      <c r="I49" s="79"/>
      <c r="J49" s="78"/>
    </row>
    <row r="50" spans="1:10" ht="18.75" customHeight="1" x14ac:dyDescent="0.25">
      <c r="A50" s="89"/>
      <c r="B50" s="76" t="s">
        <v>77</v>
      </c>
      <c r="C50" s="76"/>
      <c r="D50" s="76"/>
      <c r="E50" s="76"/>
      <c r="F50" s="76"/>
      <c r="G50" s="76"/>
      <c r="H50" s="94" t="s">
        <v>78</v>
      </c>
      <c r="I50" s="20">
        <f>I35/($I$5*$I$9)*1000</f>
        <v>0.43620243662223168</v>
      </c>
      <c r="J50" s="78" t="s">
        <v>62</v>
      </c>
    </row>
    <row r="51" spans="1:10" ht="18.75" customHeight="1" x14ac:dyDescent="0.25">
      <c r="A51" s="89"/>
      <c r="B51" s="76" t="s">
        <v>79</v>
      </c>
      <c r="C51" s="76"/>
      <c r="D51" s="76"/>
      <c r="E51" s="76"/>
      <c r="F51" s="76"/>
      <c r="G51" s="76"/>
      <c r="H51" s="94" t="s">
        <v>80</v>
      </c>
      <c r="I51" s="20">
        <f>I38+I46</f>
        <v>0.89426666133632993</v>
      </c>
      <c r="J51" s="78" t="s">
        <v>62</v>
      </c>
    </row>
    <row r="52" spans="1:10" ht="18.75" customHeight="1" x14ac:dyDescent="0.25">
      <c r="A52" s="89"/>
      <c r="B52" s="76" t="s">
        <v>81</v>
      </c>
      <c r="C52" s="76"/>
      <c r="D52" s="76"/>
      <c r="E52" s="76"/>
      <c r="F52" s="76"/>
      <c r="G52" s="76"/>
      <c r="H52" s="94" t="s">
        <v>82</v>
      </c>
      <c r="I52" s="20">
        <f>I39+I47</f>
        <v>1.0147493119634019</v>
      </c>
      <c r="J52" s="78" t="s">
        <v>62</v>
      </c>
    </row>
    <row r="53" spans="1:10" ht="18.75" customHeight="1" x14ac:dyDescent="0.25">
      <c r="A53" s="89"/>
      <c r="B53" s="76" t="s">
        <v>83</v>
      </c>
      <c r="C53" s="76"/>
      <c r="D53" s="76"/>
      <c r="E53" s="76"/>
      <c r="F53" s="76"/>
      <c r="G53" s="76"/>
      <c r="H53" s="95" t="s">
        <v>66</v>
      </c>
      <c r="I53" s="13">
        <f>(I40^2+I48^2)^0.5</f>
        <v>3.5096834819509364E-4</v>
      </c>
      <c r="J53" s="78" t="s">
        <v>67</v>
      </c>
    </row>
    <row r="54" spans="1:10" ht="18.75" customHeight="1" x14ac:dyDescent="0.25">
      <c r="A54" s="89"/>
      <c r="B54" s="76"/>
      <c r="C54" s="76"/>
      <c r="D54" s="76"/>
      <c r="E54" s="76"/>
      <c r="F54" s="76"/>
      <c r="G54" s="76"/>
      <c r="H54" s="77"/>
      <c r="I54" s="79"/>
      <c r="J54" s="78"/>
    </row>
    <row r="55" spans="1:10" ht="18.75" customHeight="1" x14ac:dyDescent="0.25">
      <c r="A55" s="42" t="s">
        <v>153</v>
      </c>
      <c r="B55" s="73" t="s">
        <v>152</v>
      </c>
      <c r="C55" s="74"/>
      <c r="D55" s="74"/>
      <c r="E55" s="74"/>
      <c r="F55" s="74"/>
      <c r="G55" s="75"/>
      <c r="H55" s="50"/>
      <c r="I55" s="46"/>
      <c r="J55" s="43"/>
    </row>
    <row r="56" spans="1:10" ht="18.75" customHeight="1" x14ac:dyDescent="0.25">
      <c r="A56" s="97"/>
      <c r="B56" s="136" t="s">
        <v>50</v>
      </c>
      <c r="C56" s="136"/>
      <c r="D56" s="136"/>
      <c r="E56" s="136"/>
      <c r="F56" s="137"/>
      <c r="G56" s="14" t="s">
        <v>68</v>
      </c>
      <c r="H56" s="14" t="s">
        <v>69</v>
      </c>
      <c r="I56" s="14" t="s">
        <v>70</v>
      </c>
      <c r="J56" s="78"/>
    </row>
    <row r="57" spans="1:10" ht="18.75" customHeight="1" x14ac:dyDescent="0.25">
      <c r="A57" s="98"/>
      <c r="B57" s="141" t="s">
        <v>71</v>
      </c>
      <c r="C57" s="141"/>
      <c r="D57" s="141"/>
      <c r="E57" s="141"/>
      <c r="F57" s="142"/>
      <c r="G57" s="9">
        <f>I50</f>
        <v>0.43620243662223168</v>
      </c>
      <c r="H57" s="9">
        <v>12.7</v>
      </c>
      <c r="I57" s="9" t="str">
        <f>IF(G57&lt;H57,"[ OK ]","[ NOT ]")</f>
        <v>[ OK ]</v>
      </c>
      <c r="J57" s="78"/>
    </row>
    <row r="58" spans="1:10" ht="18.75" customHeight="1" x14ac:dyDescent="0.25">
      <c r="A58" s="89"/>
      <c r="B58" s="141" t="s">
        <v>72</v>
      </c>
      <c r="C58" s="141"/>
      <c r="D58" s="141"/>
      <c r="E58" s="141"/>
      <c r="F58" s="142"/>
      <c r="G58" s="9">
        <f>I51</f>
        <v>0.89426666133632993</v>
      </c>
      <c r="H58" s="9">
        <v>25.4</v>
      </c>
      <c r="I58" s="9" t="str">
        <f>IF(G58&lt;H58,"[ OK ]","[ NOT ]")</f>
        <v>[ OK ]</v>
      </c>
      <c r="J58" s="78"/>
    </row>
    <row r="59" spans="1:10" ht="18.75" customHeight="1" x14ac:dyDescent="0.25">
      <c r="A59" s="98"/>
      <c r="B59" s="141" t="s">
        <v>73</v>
      </c>
      <c r="C59" s="141"/>
      <c r="D59" s="141"/>
      <c r="E59" s="141"/>
      <c r="F59" s="142"/>
      <c r="G59" s="9">
        <f>I52</f>
        <v>1.0147493119634019</v>
      </c>
      <c r="H59" s="9">
        <v>25.4</v>
      </c>
      <c r="I59" s="9" t="str">
        <f>IF(G59&lt;H59,"[ OK ]","[ NOT ]")</f>
        <v>[ OK ]</v>
      </c>
      <c r="J59" s="78"/>
    </row>
    <row r="60" spans="1:10" ht="18.75" customHeight="1" x14ac:dyDescent="0.25">
      <c r="A60" s="89"/>
      <c r="B60" s="76"/>
      <c r="C60" s="76"/>
      <c r="D60" s="76"/>
      <c r="E60" s="76"/>
      <c r="F60" s="76"/>
      <c r="G60" s="76"/>
      <c r="H60" s="77"/>
      <c r="I60" s="79"/>
      <c r="J60" s="78"/>
    </row>
    <row r="61" spans="1:10" ht="18.75" customHeight="1" x14ac:dyDescent="0.25">
      <c r="A61" s="89"/>
      <c r="B61" s="76"/>
      <c r="C61" s="76"/>
      <c r="D61" s="76"/>
      <c r="E61" s="76"/>
      <c r="F61" s="76"/>
      <c r="G61" s="76"/>
      <c r="H61" s="77"/>
      <c r="I61" s="79"/>
      <c r="J61" s="78"/>
    </row>
    <row r="62" spans="1:10" ht="18.75" customHeight="1" x14ac:dyDescent="0.25">
      <c r="A62" s="92"/>
      <c r="B62" s="84"/>
      <c r="C62" s="84"/>
      <c r="D62" s="84"/>
      <c r="E62" s="84"/>
      <c r="F62" s="84"/>
      <c r="G62" s="84"/>
      <c r="H62" s="85"/>
      <c r="I62" s="86"/>
      <c r="J62" s="87"/>
    </row>
  </sheetData>
  <mergeCells count="5">
    <mergeCell ref="B56:F56"/>
    <mergeCell ref="B57:F57"/>
    <mergeCell ref="B58:F58"/>
    <mergeCell ref="B59:F59"/>
    <mergeCell ref="B1:G1"/>
  </mergeCells>
  <pageMargins left="0.7" right="0.7" top="0.75" bottom="0.75" header="0.3" footer="0.3"/>
  <ignoredErrors>
    <ignoredError sqref="I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5DF8-C2D0-4418-903D-EBC47E6E561E}">
  <sheetPr>
    <tabColor rgb="FF7030A0"/>
  </sheetPr>
  <dimension ref="A1:AK126"/>
  <sheetViews>
    <sheetView showGridLines="0" tabSelected="1" zoomScaleNormal="100" workbookViewId="0">
      <selection sqref="A1:I1"/>
    </sheetView>
  </sheetViews>
  <sheetFormatPr defaultColWidth="9.140625" defaultRowHeight="18.75" customHeight="1" x14ac:dyDescent="0.25"/>
  <cols>
    <col min="1" max="1" width="4.42578125" style="109" bestFit="1" customWidth="1"/>
    <col min="2" max="8" width="9" style="2" customWidth="1"/>
    <col min="9" max="9" width="13.28515625" style="2" customWidth="1"/>
    <col min="10" max="10" width="8" style="2" bestFit="1" customWidth="1"/>
    <col min="11" max="16384" width="9.140625" style="2"/>
  </cols>
  <sheetData>
    <row r="1" spans="1:37" ht="18.75" customHeight="1" x14ac:dyDescent="0.25">
      <c r="A1" s="148" t="s">
        <v>181</v>
      </c>
      <c r="B1" s="148"/>
      <c r="C1" s="148"/>
      <c r="D1" s="148"/>
      <c r="E1" s="148"/>
      <c r="F1" s="148"/>
      <c r="G1" s="148"/>
      <c r="H1" s="148"/>
      <c r="I1" s="148"/>
    </row>
    <row r="2" spans="1:37" ht="18.75" customHeight="1" x14ac:dyDescent="0.25">
      <c r="D2" s="110"/>
      <c r="E2" s="110"/>
      <c r="F2" s="110"/>
      <c r="G2" s="110"/>
      <c r="H2" s="110"/>
      <c r="I2" s="110"/>
    </row>
    <row r="3" spans="1:37" ht="37.5" customHeight="1" x14ac:dyDescent="0.25">
      <c r="A3" s="149"/>
      <c r="B3" s="149"/>
      <c r="C3" s="149"/>
      <c r="D3" s="111" t="s">
        <v>182</v>
      </c>
      <c r="F3" s="150" t="s">
        <v>180</v>
      </c>
      <c r="G3" s="151"/>
      <c r="H3" s="151"/>
      <c r="I3" s="152"/>
    </row>
    <row r="4" spans="1:37" ht="18.75" customHeight="1" x14ac:dyDescent="0.25">
      <c r="A4" s="149"/>
      <c r="B4" s="149"/>
      <c r="C4" s="149"/>
      <c r="D4" s="111" t="s">
        <v>183</v>
      </c>
      <c r="F4" s="153" t="s">
        <v>184</v>
      </c>
      <c r="G4" s="154"/>
      <c r="H4" s="154"/>
      <c r="I4" s="155"/>
    </row>
    <row r="5" spans="1:37" ht="18.75" customHeight="1" x14ac:dyDescent="0.25">
      <c r="A5" s="149"/>
      <c r="B5" s="149"/>
      <c r="C5" s="149"/>
      <c r="D5" s="111" t="s">
        <v>185</v>
      </c>
      <c r="F5" s="156" t="s">
        <v>186</v>
      </c>
      <c r="G5" s="154"/>
      <c r="H5" s="154"/>
      <c r="I5" s="155"/>
    </row>
    <row r="6" spans="1:37" ht="18.75" customHeight="1" x14ac:dyDescent="0.25">
      <c r="A6" s="149"/>
      <c r="B6" s="149"/>
      <c r="C6" s="149"/>
      <c r="D6" s="111" t="s">
        <v>187</v>
      </c>
      <c r="F6" s="157" t="s">
        <v>173</v>
      </c>
      <c r="G6" s="154"/>
      <c r="H6" s="154"/>
      <c r="I6" s="155"/>
    </row>
    <row r="8" spans="1:37" ht="18.75" customHeight="1" x14ac:dyDescent="0.25">
      <c r="A8" s="129" t="s">
        <v>132</v>
      </c>
      <c r="B8" s="130" t="s">
        <v>133</v>
      </c>
      <c r="C8" s="131"/>
      <c r="D8" s="131"/>
      <c r="E8" s="131"/>
      <c r="F8" s="131"/>
      <c r="G8" s="132"/>
      <c r="H8" s="129"/>
      <c r="I8" s="133"/>
      <c r="J8" s="133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s="24" customFormat="1" ht="18.75" customHeight="1" x14ac:dyDescent="0.25">
      <c r="A9" s="70"/>
      <c r="B9" s="67"/>
      <c r="C9" s="68"/>
      <c r="D9" s="68"/>
      <c r="E9" s="68"/>
      <c r="F9" s="68"/>
      <c r="G9" s="69"/>
      <c r="H9" s="70"/>
      <c r="I9" s="71"/>
      <c r="J9" s="71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s="24" customFormat="1" ht="18.75" customHeight="1" x14ac:dyDescent="0.25">
      <c r="A10" s="70"/>
      <c r="B10" s="67"/>
      <c r="C10" s="68"/>
      <c r="D10" s="68"/>
      <c r="E10" s="68"/>
      <c r="F10" s="68"/>
      <c r="G10" s="69"/>
      <c r="H10" s="70"/>
      <c r="I10" s="71"/>
      <c r="J10" s="71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7" s="24" customFormat="1" ht="18.75" customHeight="1" x14ac:dyDescent="0.25">
      <c r="A11" s="70"/>
      <c r="B11" s="67"/>
      <c r="C11" s="68"/>
      <c r="D11" s="68"/>
      <c r="E11" s="68"/>
      <c r="F11" s="68"/>
      <c r="G11" s="69"/>
      <c r="H11" s="70"/>
      <c r="I11" s="71"/>
      <c r="J11" s="71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s="24" customFormat="1" ht="18.75" customHeight="1" x14ac:dyDescent="0.25">
      <c r="A12" s="70"/>
      <c r="B12" s="67"/>
      <c r="C12" s="68"/>
      <c r="D12" s="68"/>
      <c r="E12" s="68"/>
      <c r="F12" s="68"/>
      <c r="G12" s="69"/>
      <c r="H12" s="70"/>
      <c r="I12" s="71"/>
      <c r="J12" s="71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s="24" customFormat="1" ht="18.75" customHeight="1" x14ac:dyDescent="0.25">
      <c r="A13" s="70"/>
      <c r="B13" s="67"/>
      <c r="C13" s="68"/>
      <c r="D13" s="68"/>
      <c r="E13" s="68"/>
      <c r="F13" s="68"/>
      <c r="G13" s="69"/>
      <c r="H13" s="70"/>
      <c r="I13" s="71"/>
      <c r="J13" s="71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s="24" customFormat="1" ht="18.75" customHeight="1" x14ac:dyDescent="0.25">
      <c r="A14" s="70"/>
      <c r="B14" s="67"/>
      <c r="C14" s="68"/>
      <c r="D14" s="68"/>
      <c r="E14" s="68"/>
      <c r="F14" s="68"/>
      <c r="G14" s="69"/>
      <c r="H14" s="70"/>
      <c r="I14" s="71"/>
      <c r="J14" s="71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s="24" customFormat="1" ht="18.75" customHeight="1" x14ac:dyDescent="0.25">
      <c r="A15" s="70"/>
      <c r="B15" s="67"/>
      <c r="C15" s="68"/>
      <c r="D15" s="68"/>
      <c r="E15" s="68"/>
      <c r="F15" s="68"/>
      <c r="G15" s="69"/>
      <c r="H15" s="70"/>
      <c r="I15" s="71"/>
      <c r="J15" s="71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s="24" customFormat="1" ht="18.75" customHeight="1" x14ac:dyDescent="0.25">
      <c r="A16" s="70"/>
      <c r="B16" s="67"/>
      <c r="C16" s="68"/>
      <c r="D16" s="68"/>
      <c r="E16" s="68"/>
      <c r="F16" s="68"/>
      <c r="G16" s="69"/>
      <c r="H16" s="70"/>
      <c r="I16" s="71"/>
      <c r="J16" s="71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s="24" customFormat="1" ht="18.75" customHeight="1" x14ac:dyDescent="0.25">
      <c r="A17" s="70"/>
      <c r="B17" s="67"/>
      <c r="C17" s="68"/>
      <c r="D17" s="68"/>
      <c r="E17" s="68"/>
      <c r="F17" s="68"/>
      <c r="G17" s="69"/>
      <c r="H17" s="70"/>
      <c r="I17" s="71"/>
      <c r="J17" s="71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s="24" customFormat="1" ht="18.75" customHeight="1" x14ac:dyDescent="0.25">
      <c r="A18" s="70"/>
      <c r="B18" s="67"/>
      <c r="C18" s="68"/>
      <c r="D18" s="68"/>
      <c r="E18" s="68"/>
      <c r="F18" s="68"/>
      <c r="G18" s="69"/>
      <c r="H18" s="70"/>
      <c r="I18" s="71"/>
      <c r="J18" s="71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s="24" customFormat="1" ht="18.75" customHeight="1" x14ac:dyDescent="0.25">
      <c r="A19" s="70"/>
      <c r="B19" s="67"/>
      <c r="C19" s="68"/>
      <c r="D19" s="68"/>
      <c r="E19" s="68"/>
      <c r="F19" s="68"/>
      <c r="G19" s="69"/>
      <c r="H19" s="70"/>
      <c r="I19" s="71"/>
      <c r="J19" s="71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s="1" customFormat="1" ht="15" x14ac:dyDescent="0.25">
      <c r="A20" s="50" t="s">
        <v>134</v>
      </c>
      <c r="B20" s="73" t="s">
        <v>135</v>
      </c>
      <c r="C20" s="74"/>
      <c r="D20" s="74"/>
      <c r="E20" s="74"/>
      <c r="F20" s="74"/>
      <c r="G20" s="75"/>
      <c r="H20" s="50"/>
      <c r="I20" s="46"/>
      <c r="J20" s="46"/>
    </row>
    <row r="21" spans="1:37" ht="18.75" customHeight="1" x14ac:dyDescent="0.25">
      <c r="A21" s="76"/>
      <c r="B21" s="76" t="s">
        <v>86</v>
      </c>
      <c r="C21" s="76"/>
      <c r="D21" s="76"/>
      <c r="E21" s="76"/>
      <c r="F21" s="76"/>
      <c r="G21" s="76"/>
      <c r="H21" s="77" t="s">
        <v>84</v>
      </c>
      <c r="I21" s="126">
        <f>Input!I15</f>
        <v>25</v>
      </c>
      <c r="J21" s="112" t="s">
        <v>85</v>
      </c>
      <c r="K21" s="40"/>
    </row>
    <row r="22" spans="1:37" ht="18.75" customHeight="1" x14ac:dyDescent="0.25">
      <c r="A22" s="76"/>
      <c r="B22" s="76"/>
      <c r="C22" s="76"/>
      <c r="D22" s="76"/>
      <c r="E22" s="76"/>
      <c r="F22" s="76"/>
      <c r="G22" s="76"/>
      <c r="H22" s="77"/>
      <c r="I22" s="44"/>
      <c r="J22" s="112"/>
      <c r="K22" s="40"/>
    </row>
    <row r="23" spans="1:37" s="1" customFormat="1" ht="15" x14ac:dyDescent="0.25">
      <c r="A23" s="50" t="s">
        <v>136</v>
      </c>
      <c r="B23" s="73" t="s">
        <v>137</v>
      </c>
      <c r="C23" s="74"/>
      <c r="D23" s="74"/>
      <c r="E23" s="74"/>
      <c r="F23" s="74"/>
      <c r="G23" s="75"/>
      <c r="H23" s="50"/>
      <c r="I23" s="46"/>
      <c r="J23" s="46"/>
    </row>
    <row r="24" spans="1:37" ht="18.75" customHeight="1" x14ac:dyDescent="0.25">
      <c r="A24" s="76"/>
      <c r="B24" s="76" t="s">
        <v>160</v>
      </c>
      <c r="C24" s="76"/>
      <c r="D24" s="76"/>
      <c r="E24" s="76"/>
      <c r="F24" s="76"/>
      <c r="G24" s="76"/>
      <c r="H24" s="77" t="s">
        <v>163</v>
      </c>
      <c r="I24" s="126">
        <f>Input!I18</f>
        <v>0.5</v>
      </c>
      <c r="J24" s="112" t="s">
        <v>2</v>
      </c>
    </row>
    <row r="25" spans="1:37" ht="18.75" customHeight="1" x14ac:dyDescent="0.25">
      <c r="A25" s="76"/>
      <c r="B25" s="76" t="s">
        <v>159</v>
      </c>
      <c r="C25" s="76"/>
      <c r="D25" s="76"/>
      <c r="E25" s="76"/>
      <c r="F25" s="76"/>
      <c r="G25" s="76"/>
      <c r="H25" s="77" t="s">
        <v>164</v>
      </c>
      <c r="I25" s="126">
        <f>Input!I19</f>
        <v>0.5</v>
      </c>
      <c r="J25" s="112" t="s">
        <v>2</v>
      </c>
      <c r="K25" s="6"/>
    </row>
    <row r="26" spans="1:37" ht="18.75" customHeight="1" x14ac:dyDescent="0.25">
      <c r="A26" s="76"/>
      <c r="B26" s="76" t="s">
        <v>162</v>
      </c>
      <c r="C26" s="76"/>
      <c r="D26" s="76"/>
      <c r="E26" s="76"/>
      <c r="F26" s="76"/>
      <c r="G26" s="76"/>
      <c r="H26" s="77" t="s">
        <v>121</v>
      </c>
      <c r="I26" s="126">
        <f>Input!I20</f>
        <v>1.6</v>
      </c>
      <c r="J26" s="112" t="s">
        <v>2</v>
      </c>
    </row>
    <row r="27" spans="1:37" ht="18.75" customHeight="1" x14ac:dyDescent="0.25">
      <c r="A27" s="76"/>
      <c r="B27" s="76" t="s">
        <v>161</v>
      </c>
      <c r="C27" s="76"/>
      <c r="D27" s="76"/>
      <c r="E27" s="76"/>
      <c r="F27" s="76"/>
      <c r="G27" s="76"/>
      <c r="H27" s="77" t="s">
        <v>7</v>
      </c>
      <c r="I27" s="126">
        <f>Input!I21</f>
        <v>2</v>
      </c>
      <c r="J27" s="112" t="s">
        <v>2</v>
      </c>
      <c r="K27" s="6"/>
    </row>
    <row r="28" spans="1:37" ht="18.75" customHeight="1" x14ac:dyDescent="0.25">
      <c r="A28" s="76"/>
      <c r="B28" s="76" t="s">
        <v>91</v>
      </c>
      <c r="C28" s="76"/>
      <c r="D28" s="76"/>
      <c r="E28" s="76"/>
      <c r="F28" s="76"/>
      <c r="G28" s="76"/>
      <c r="H28" s="77" t="s">
        <v>123</v>
      </c>
      <c r="I28" s="126">
        <f>Input!I22</f>
        <v>3</v>
      </c>
      <c r="J28" s="112" t="s">
        <v>98</v>
      </c>
    </row>
    <row r="29" spans="1:37" ht="18.75" customHeight="1" x14ac:dyDescent="0.25">
      <c r="A29" s="76"/>
      <c r="B29" s="76" t="s">
        <v>92</v>
      </c>
      <c r="C29" s="76"/>
      <c r="D29" s="76"/>
      <c r="E29" s="76"/>
      <c r="F29" s="76"/>
      <c r="G29" s="76"/>
      <c r="H29" s="77" t="s">
        <v>124</v>
      </c>
      <c r="I29" s="126">
        <f>Input!I23</f>
        <v>2</v>
      </c>
      <c r="J29" s="112" t="s">
        <v>98</v>
      </c>
    </row>
    <row r="30" spans="1:37" ht="18.75" customHeight="1" x14ac:dyDescent="0.25">
      <c r="A30" s="76"/>
      <c r="B30" s="76" t="s">
        <v>97</v>
      </c>
      <c r="C30" s="76"/>
      <c r="D30" s="76"/>
      <c r="E30" s="76"/>
      <c r="F30" s="76"/>
      <c r="G30" s="76"/>
      <c r="H30" s="77" t="s">
        <v>122</v>
      </c>
      <c r="I30" s="126">
        <f>Input!I24</f>
        <v>0.4</v>
      </c>
      <c r="J30" s="112" t="s">
        <v>2</v>
      </c>
    </row>
    <row r="31" spans="1:37" ht="18.75" customHeight="1" x14ac:dyDescent="0.25">
      <c r="A31" s="76"/>
      <c r="B31" s="76"/>
      <c r="C31" s="76"/>
      <c r="D31" s="76"/>
      <c r="E31" s="76"/>
      <c r="F31" s="76"/>
      <c r="G31" s="76"/>
      <c r="H31" s="77"/>
      <c r="I31" s="127"/>
      <c r="J31" s="112"/>
    </row>
    <row r="32" spans="1:37" ht="18.75" customHeight="1" x14ac:dyDescent="0.25">
      <c r="A32" s="76"/>
      <c r="B32" s="76"/>
      <c r="C32" s="76"/>
      <c r="D32" s="76"/>
      <c r="E32" s="76"/>
      <c r="F32" s="76"/>
      <c r="G32" s="76"/>
      <c r="H32" s="77"/>
      <c r="I32" s="127"/>
      <c r="J32" s="112"/>
    </row>
    <row r="33" spans="1:11" ht="18.75" customHeight="1" x14ac:dyDescent="0.25">
      <c r="A33" s="76"/>
      <c r="B33" s="76"/>
      <c r="C33" s="76"/>
      <c r="D33" s="76"/>
      <c r="E33" s="76"/>
      <c r="F33" s="76"/>
      <c r="G33" s="76"/>
      <c r="H33" s="77"/>
      <c r="I33" s="127"/>
      <c r="J33" s="112"/>
    </row>
    <row r="34" spans="1:11" ht="18.75" customHeight="1" x14ac:dyDescent="0.25">
      <c r="A34" s="76"/>
      <c r="B34" s="76"/>
      <c r="C34" s="76"/>
      <c r="D34" s="76"/>
      <c r="E34" s="76"/>
      <c r="F34" s="76"/>
      <c r="G34" s="76"/>
      <c r="H34" s="77"/>
      <c r="I34" s="127"/>
      <c r="J34" s="112"/>
    </row>
    <row r="35" spans="1:11" ht="18.75" customHeight="1" x14ac:dyDescent="0.25">
      <c r="A35" s="76"/>
      <c r="B35" s="76"/>
      <c r="C35" s="76"/>
      <c r="D35" s="76"/>
      <c r="E35" s="76"/>
      <c r="F35" s="76"/>
      <c r="G35" s="76"/>
      <c r="H35" s="77"/>
      <c r="I35" s="127"/>
      <c r="J35" s="112"/>
    </row>
    <row r="36" spans="1:11" ht="18.75" customHeight="1" x14ac:dyDescent="0.25">
      <c r="A36" s="76"/>
      <c r="B36" s="76"/>
      <c r="C36" s="76"/>
      <c r="D36" s="76"/>
      <c r="E36" s="76"/>
      <c r="F36" s="76"/>
      <c r="G36" s="76"/>
      <c r="H36" s="77"/>
      <c r="I36" s="127"/>
      <c r="J36" s="112"/>
    </row>
    <row r="37" spans="1:11" ht="18.75" customHeight="1" x14ac:dyDescent="0.25">
      <c r="A37" s="76"/>
      <c r="B37" s="76"/>
      <c r="C37" s="76"/>
      <c r="D37" s="76"/>
      <c r="E37" s="76"/>
      <c r="F37" s="76"/>
      <c r="G37" s="76"/>
      <c r="H37" s="77"/>
      <c r="I37" s="127"/>
      <c r="J37" s="112"/>
    </row>
    <row r="38" spans="1:11" ht="18.75" customHeight="1" x14ac:dyDescent="0.25">
      <c r="A38" s="76"/>
      <c r="B38" s="76"/>
      <c r="C38" s="76"/>
      <c r="D38" s="76"/>
      <c r="E38" s="76"/>
      <c r="F38" s="76"/>
      <c r="G38" s="76"/>
      <c r="H38" s="77"/>
      <c r="I38" s="79"/>
      <c r="J38" s="112"/>
    </row>
    <row r="39" spans="1:11" ht="18.75" customHeight="1" x14ac:dyDescent="0.25">
      <c r="A39" s="76"/>
      <c r="B39" s="76"/>
      <c r="C39" s="76"/>
      <c r="D39" s="76"/>
      <c r="E39" s="76"/>
      <c r="F39" s="76"/>
      <c r="G39" s="76"/>
      <c r="H39" s="77"/>
      <c r="I39" s="79"/>
      <c r="J39" s="112"/>
    </row>
    <row r="40" spans="1:11" s="1" customFormat="1" ht="18.75" customHeight="1" x14ac:dyDescent="0.25">
      <c r="A40" s="76"/>
      <c r="B40" s="76"/>
      <c r="C40" s="76"/>
      <c r="D40" s="76"/>
      <c r="E40" s="76"/>
      <c r="F40" s="76"/>
      <c r="G40" s="76"/>
      <c r="H40" s="77"/>
      <c r="I40" s="79"/>
      <c r="J40" s="112"/>
      <c r="K40" s="2"/>
    </row>
    <row r="41" spans="1:11" ht="18.75" customHeight="1" x14ac:dyDescent="0.25">
      <c r="A41" s="76"/>
      <c r="B41" s="76"/>
      <c r="C41" s="76"/>
      <c r="D41" s="76"/>
      <c r="E41" s="76"/>
      <c r="F41" s="76"/>
      <c r="G41" s="76"/>
      <c r="H41" s="77"/>
      <c r="I41" s="79"/>
      <c r="J41" s="112"/>
    </row>
    <row r="42" spans="1:11" ht="18.75" customHeight="1" x14ac:dyDescent="0.25">
      <c r="A42" s="76"/>
      <c r="B42" s="76"/>
      <c r="C42" s="76"/>
      <c r="D42" s="76"/>
      <c r="E42" s="76"/>
      <c r="F42" s="76"/>
      <c r="G42" s="76"/>
      <c r="H42" s="77"/>
      <c r="I42" s="79"/>
      <c r="J42" s="112"/>
    </row>
    <row r="43" spans="1:11" ht="18.75" customHeight="1" x14ac:dyDescent="0.25">
      <c r="A43" s="76"/>
      <c r="B43" s="76"/>
      <c r="C43" s="76"/>
      <c r="D43" s="76"/>
      <c r="E43" s="76"/>
      <c r="F43" s="76"/>
      <c r="G43" s="76"/>
      <c r="H43" s="77"/>
      <c r="I43" s="79"/>
      <c r="J43" s="112"/>
    </row>
    <row r="44" spans="1:11" ht="18.75" customHeight="1" x14ac:dyDescent="0.25">
      <c r="A44" s="76"/>
      <c r="B44" s="76"/>
      <c r="C44" s="76"/>
      <c r="D44" s="76"/>
      <c r="E44" s="76"/>
      <c r="F44" s="76"/>
      <c r="G44" s="76"/>
      <c r="H44" s="77"/>
      <c r="I44" s="79"/>
      <c r="J44" s="112"/>
    </row>
    <row r="45" spans="1:11" ht="18.75" customHeight="1" x14ac:dyDescent="0.25">
      <c r="A45" s="76"/>
      <c r="B45" s="76"/>
      <c r="C45" s="76"/>
      <c r="D45" s="76"/>
      <c r="E45" s="76"/>
      <c r="F45" s="76"/>
      <c r="G45" s="76"/>
      <c r="H45" s="77"/>
      <c r="I45" s="79"/>
      <c r="J45" s="112"/>
    </row>
    <row r="46" spans="1:11" ht="18.75" customHeight="1" x14ac:dyDescent="0.25">
      <c r="A46" s="76"/>
      <c r="B46" s="76"/>
      <c r="C46" s="76"/>
      <c r="D46" s="76"/>
      <c r="E46" s="76"/>
      <c r="F46" s="76"/>
      <c r="G46" s="76"/>
      <c r="H46" s="77"/>
      <c r="I46" s="79"/>
      <c r="J46" s="112"/>
    </row>
    <row r="47" spans="1:11" ht="18.75" customHeight="1" x14ac:dyDescent="0.25">
      <c r="A47" s="76"/>
      <c r="B47" s="76"/>
      <c r="C47" s="76"/>
      <c r="D47" s="76"/>
      <c r="E47" s="76"/>
      <c r="F47" s="76"/>
      <c r="G47" s="76"/>
      <c r="H47" s="77"/>
      <c r="I47" s="79"/>
      <c r="J47" s="112"/>
    </row>
    <row r="48" spans="1:11" ht="18.75" customHeight="1" x14ac:dyDescent="0.25">
      <c r="A48" s="76"/>
      <c r="B48" s="76"/>
      <c r="C48" s="76"/>
      <c r="D48" s="76"/>
      <c r="E48" s="76"/>
      <c r="F48" s="76"/>
      <c r="G48" s="76"/>
      <c r="H48" s="77"/>
      <c r="I48" s="79"/>
      <c r="J48" s="112"/>
    </row>
    <row r="49" spans="1:11" ht="18.75" customHeight="1" x14ac:dyDescent="0.25">
      <c r="A49" s="76"/>
      <c r="B49" s="76"/>
      <c r="C49" s="76"/>
      <c r="D49" s="76"/>
      <c r="E49" s="76"/>
      <c r="F49" s="76"/>
      <c r="G49" s="76"/>
      <c r="H49" s="77"/>
      <c r="I49" s="79"/>
      <c r="J49" s="112"/>
    </row>
    <row r="50" spans="1:11" ht="18.75" customHeight="1" x14ac:dyDescent="0.25">
      <c r="A50" s="76"/>
      <c r="B50" s="76"/>
      <c r="C50" s="76"/>
      <c r="D50" s="76"/>
      <c r="E50" s="76"/>
      <c r="F50" s="76"/>
      <c r="G50" s="76"/>
      <c r="H50" s="77"/>
      <c r="I50" s="79"/>
      <c r="J50" s="112"/>
    </row>
    <row r="51" spans="1:11" ht="18.75" customHeight="1" x14ac:dyDescent="0.25">
      <c r="A51" s="76"/>
      <c r="B51" s="76"/>
      <c r="C51" s="76"/>
      <c r="D51" s="76"/>
      <c r="E51" s="76"/>
      <c r="F51" s="76"/>
      <c r="G51" s="76"/>
      <c r="H51" s="77"/>
      <c r="I51" s="79"/>
      <c r="J51" s="112"/>
    </row>
    <row r="52" spans="1:11" ht="18.75" customHeight="1" x14ac:dyDescent="0.25">
      <c r="A52" s="76"/>
      <c r="B52" s="76"/>
      <c r="C52" s="76"/>
      <c r="D52" s="76"/>
      <c r="E52" s="76"/>
      <c r="F52" s="76"/>
      <c r="G52" s="76"/>
      <c r="H52" s="77"/>
      <c r="I52" s="79"/>
      <c r="J52" s="112"/>
    </row>
    <row r="53" spans="1:11" ht="18.75" customHeight="1" x14ac:dyDescent="0.25">
      <c r="A53" s="76"/>
      <c r="B53" s="76"/>
      <c r="C53" s="76"/>
      <c r="D53" s="76"/>
      <c r="E53" s="76"/>
      <c r="F53" s="76"/>
      <c r="G53" s="76"/>
      <c r="H53" s="77"/>
      <c r="I53" s="79"/>
      <c r="J53" s="112"/>
    </row>
    <row r="54" spans="1:11" s="24" customFormat="1" ht="18.75" customHeight="1" x14ac:dyDescent="0.25">
      <c r="A54" s="76"/>
      <c r="B54" s="76"/>
      <c r="C54" s="76"/>
      <c r="D54" s="76"/>
      <c r="E54" s="76"/>
      <c r="F54" s="76"/>
      <c r="G54" s="76"/>
      <c r="H54" s="77"/>
      <c r="I54" s="79"/>
      <c r="J54" s="112"/>
      <c r="K54" s="2"/>
    </row>
    <row r="55" spans="1:11" ht="18.75" customHeight="1" x14ac:dyDescent="0.25">
      <c r="A55" s="115"/>
      <c r="B55" s="80" t="s">
        <v>0</v>
      </c>
      <c r="C55" s="80"/>
      <c r="D55" s="80"/>
      <c r="E55" s="80"/>
      <c r="F55" s="80"/>
      <c r="G55" s="80"/>
      <c r="H55" s="81" t="s">
        <v>1</v>
      </c>
      <c r="I55" s="126">
        <f>Input!I42</f>
        <v>0.8</v>
      </c>
      <c r="J55" s="113" t="s">
        <v>2</v>
      </c>
      <c r="K55" s="39"/>
    </row>
    <row r="56" spans="1:11" ht="18.75" customHeight="1" x14ac:dyDescent="0.25">
      <c r="A56" s="76"/>
      <c r="B56" s="80" t="s">
        <v>6</v>
      </c>
      <c r="C56" s="80"/>
      <c r="D56" s="80"/>
      <c r="E56" s="80"/>
      <c r="F56" s="80"/>
      <c r="G56" s="80"/>
      <c r="H56" s="81" t="s">
        <v>7</v>
      </c>
      <c r="I56" s="126">
        <f>Input!I43</f>
        <v>10</v>
      </c>
      <c r="J56" s="113" t="s">
        <v>2</v>
      </c>
      <c r="K56" s="40"/>
    </row>
    <row r="57" spans="1:11" ht="18.75" customHeight="1" x14ac:dyDescent="0.25">
      <c r="A57" s="76"/>
      <c r="B57" s="80" t="s">
        <v>18</v>
      </c>
      <c r="C57" s="76"/>
      <c r="D57" s="76"/>
      <c r="E57" s="76"/>
      <c r="F57" s="76"/>
      <c r="G57" s="76"/>
      <c r="H57" s="81" t="s">
        <v>19</v>
      </c>
      <c r="I57" s="126">
        <f>Input!I44</f>
        <v>8</v>
      </c>
      <c r="J57" s="113" t="s">
        <v>2</v>
      </c>
      <c r="K57" s="40"/>
    </row>
    <row r="58" spans="1:11" ht="18.75" customHeight="1" x14ac:dyDescent="0.25">
      <c r="A58" s="76"/>
      <c r="B58" s="76" t="s">
        <v>20</v>
      </c>
      <c r="C58" s="76"/>
      <c r="D58" s="76"/>
      <c r="E58" s="76"/>
      <c r="F58" s="76"/>
      <c r="G58" s="76"/>
      <c r="H58" s="77" t="s">
        <v>21</v>
      </c>
      <c r="I58" s="126">
        <f>Input!I45</f>
        <v>49.27</v>
      </c>
      <c r="J58" s="112"/>
      <c r="K58" s="40"/>
    </row>
    <row r="59" spans="1:11" ht="18.75" customHeight="1" x14ac:dyDescent="0.25">
      <c r="A59" s="76"/>
      <c r="B59" s="76"/>
      <c r="C59" s="76"/>
      <c r="D59" s="76"/>
      <c r="E59" s="76"/>
      <c r="F59" s="76"/>
      <c r="G59" s="76"/>
      <c r="H59" s="77"/>
      <c r="I59" s="27"/>
      <c r="J59" s="112"/>
      <c r="K59" s="40"/>
    </row>
    <row r="60" spans="1:11" s="1" customFormat="1" ht="15" x14ac:dyDescent="0.25">
      <c r="A60" s="50" t="s">
        <v>139</v>
      </c>
      <c r="B60" s="73" t="s">
        <v>138</v>
      </c>
      <c r="C60" s="74"/>
      <c r="D60" s="74"/>
      <c r="E60" s="74"/>
      <c r="F60" s="74"/>
      <c r="G60" s="75"/>
      <c r="H60" s="50"/>
      <c r="I60" s="46"/>
      <c r="J60" s="46"/>
    </row>
    <row r="61" spans="1:11" ht="18.75" customHeight="1" x14ac:dyDescent="0.25">
      <c r="A61" s="76"/>
      <c r="B61" s="144" t="s">
        <v>50</v>
      </c>
      <c r="C61" s="136"/>
      <c r="D61" s="136"/>
      <c r="E61" s="136"/>
      <c r="F61" s="136"/>
      <c r="G61" s="137"/>
      <c r="H61" s="14" t="s">
        <v>51</v>
      </c>
      <c r="I61" s="14" t="s">
        <v>52</v>
      </c>
      <c r="J61" s="112"/>
      <c r="K61" s="40"/>
    </row>
    <row r="62" spans="1:11" ht="18.75" customHeight="1" x14ac:dyDescent="0.25">
      <c r="A62" s="76"/>
      <c r="B62" s="145" t="s">
        <v>57</v>
      </c>
      <c r="C62" s="139"/>
      <c r="D62" s="139"/>
      <c r="E62" s="139"/>
      <c r="F62" s="139"/>
      <c r="G62" s="140"/>
      <c r="H62" s="146">
        <f>Input!H49</f>
        <v>695.6</v>
      </c>
      <c r="I62" s="147"/>
      <c r="J62" s="112" t="s">
        <v>87</v>
      </c>
      <c r="K62" s="40"/>
    </row>
    <row r="63" spans="1:11" ht="18.75" customHeight="1" x14ac:dyDescent="0.25">
      <c r="A63" s="76"/>
      <c r="B63" s="145" t="s">
        <v>58</v>
      </c>
      <c r="C63" s="139"/>
      <c r="D63" s="139"/>
      <c r="E63" s="139"/>
      <c r="F63" s="139"/>
      <c r="G63" s="140"/>
      <c r="H63" s="128">
        <f>Input!H50</f>
        <v>60.25</v>
      </c>
      <c r="I63" s="128">
        <f>Input!I50</f>
        <v>80.682000000000002</v>
      </c>
      <c r="J63" s="112" t="s">
        <v>87</v>
      </c>
      <c r="K63" s="40"/>
    </row>
    <row r="64" spans="1:11" ht="18.75" customHeight="1" x14ac:dyDescent="0.25">
      <c r="A64" s="76"/>
      <c r="B64" s="145" t="s">
        <v>59</v>
      </c>
      <c r="C64" s="139"/>
      <c r="D64" s="139"/>
      <c r="E64" s="139"/>
      <c r="F64" s="139"/>
      <c r="G64" s="140"/>
      <c r="H64" s="128">
        <f>Input!H51</f>
        <v>125.65</v>
      </c>
      <c r="I64" s="128">
        <f>Input!I51</f>
        <v>145.26</v>
      </c>
      <c r="J64" s="112" t="s">
        <v>88</v>
      </c>
      <c r="K64" s="40"/>
    </row>
    <row r="65" spans="1:11" ht="18.75" customHeight="1" x14ac:dyDescent="0.25">
      <c r="A65" s="114"/>
      <c r="B65" s="76"/>
      <c r="C65" s="76"/>
      <c r="D65" s="76"/>
      <c r="E65" s="76"/>
      <c r="F65" s="76"/>
      <c r="G65" s="76"/>
      <c r="H65" s="76"/>
      <c r="I65" s="76"/>
      <c r="J65" s="76"/>
    </row>
    <row r="66" spans="1:11" ht="18.75" customHeight="1" x14ac:dyDescent="0.25">
      <c r="A66" s="129" t="s">
        <v>154</v>
      </c>
      <c r="B66" s="130" t="s">
        <v>155</v>
      </c>
      <c r="C66" s="131"/>
      <c r="D66" s="131"/>
      <c r="E66" s="131"/>
      <c r="F66" s="131"/>
      <c r="G66" s="132"/>
      <c r="H66" s="129"/>
      <c r="I66" s="133"/>
      <c r="J66" s="133"/>
      <c r="K66" s="24"/>
    </row>
    <row r="67" spans="1:11" ht="18.75" customHeight="1" x14ac:dyDescent="0.25">
      <c r="A67" s="50" t="s">
        <v>141</v>
      </c>
      <c r="B67" s="73" t="s">
        <v>140</v>
      </c>
      <c r="C67" s="74"/>
      <c r="D67" s="74"/>
      <c r="E67" s="74"/>
      <c r="F67" s="74"/>
      <c r="G67" s="75"/>
      <c r="H67" s="50"/>
      <c r="I67" s="46"/>
      <c r="J67" s="46"/>
      <c r="K67" s="24"/>
    </row>
    <row r="68" spans="1:11" ht="18.75" customHeight="1" x14ac:dyDescent="0.25">
      <c r="A68" s="76"/>
      <c r="B68" s="76" t="s">
        <v>3</v>
      </c>
      <c r="C68" s="76"/>
      <c r="D68" s="76"/>
      <c r="E68" s="76"/>
      <c r="F68" s="76"/>
      <c r="G68" s="76"/>
      <c r="H68" s="77" t="s">
        <v>4</v>
      </c>
      <c r="I68" s="120">
        <f>'Process &amp; Result'!I4</f>
        <v>0.50265482457436694</v>
      </c>
      <c r="J68" s="113" t="s">
        <v>5</v>
      </c>
    </row>
    <row r="69" spans="1:11" ht="18.75" customHeight="1" x14ac:dyDescent="0.25">
      <c r="A69" s="76"/>
      <c r="B69" s="76" t="s">
        <v>32</v>
      </c>
      <c r="C69" s="76"/>
      <c r="D69" s="76"/>
      <c r="E69" s="76"/>
      <c r="F69" s="76"/>
      <c r="G69" s="76"/>
      <c r="H69" s="77" t="s">
        <v>33</v>
      </c>
      <c r="I69" s="11">
        <f>'Process &amp; Result'!I5</f>
        <v>6</v>
      </c>
      <c r="J69" s="113"/>
    </row>
    <row r="70" spans="1:11" ht="18.75" customHeight="1" x14ac:dyDescent="0.25">
      <c r="A70" s="76"/>
      <c r="B70" s="80" t="s">
        <v>8</v>
      </c>
      <c r="C70" s="80"/>
      <c r="D70" s="80"/>
      <c r="E70" s="80"/>
      <c r="F70" s="80"/>
      <c r="G70" s="80"/>
      <c r="H70" s="81" t="s">
        <v>9</v>
      </c>
      <c r="I70" s="5">
        <f>'Process &amp; Result'!I6</f>
        <v>23500000</v>
      </c>
      <c r="J70" s="113" t="s">
        <v>10</v>
      </c>
    </row>
    <row r="71" spans="1:11" ht="18.75" customHeight="1" x14ac:dyDescent="0.25">
      <c r="A71" s="76"/>
      <c r="B71" s="76" t="s">
        <v>11</v>
      </c>
      <c r="C71" s="76"/>
      <c r="D71" s="76"/>
      <c r="E71" s="76"/>
      <c r="F71" s="76"/>
      <c r="G71" s="76"/>
      <c r="H71" s="81" t="s">
        <v>12</v>
      </c>
      <c r="I71" s="4">
        <f>'Process &amp; Result'!I7</f>
        <v>12.5</v>
      </c>
      <c r="J71" s="113"/>
    </row>
    <row r="72" spans="1:11" ht="18.75" customHeight="1" x14ac:dyDescent="0.25">
      <c r="A72" s="76"/>
      <c r="B72" s="76" t="s">
        <v>13</v>
      </c>
      <c r="C72" s="76"/>
      <c r="D72" s="76"/>
      <c r="E72" s="76"/>
      <c r="F72" s="76"/>
      <c r="G72" s="76"/>
      <c r="H72" s="93" t="s">
        <v>14</v>
      </c>
      <c r="I72" s="4">
        <f>'Process &amp; Result'!I8</f>
        <v>0.22499999999999998</v>
      </c>
      <c r="J72" s="113"/>
    </row>
    <row r="73" spans="1:11" ht="18.75" customHeight="1" x14ac:dyDescent="0.25">
      <c r="A73" s="76"/>
      <c r="B73" s="76" t="s">
        <v>15</v>
      </c>
      <c r="C73" s="76"/>
      <c r="D73" s="76"/>
      <c r="E73" s="76"/>
      <c r="F73" s="76"/>
      <c r="G73" s="76"/>
      <c r="H73" s="77" t="s">
        <v>16</v>
      </c>
      <c r="I73" s="5">
        <f>'Process &amp; Result'!I9</f>
        <v>265778.7384936965</v>
      </c>
      <c r="J73" s="113" t="s">
        <v>17</v>
      </c>
    </row>
    <row r="74" spans="1:11" ht="18.75" customHeight="1" x14ac:dyDescent="0.25">
      <c r="A74" s="76"/>
      <c r="B74" s="76"/>
      <c r="C74" s="76"/>
      <c r="D74" s="76"/>
      <c r="E74" s="76"/>
      <c r="F74" s="76"/>
      <c r="G74" s="76"/>
      <c r="H74" s="77"/>
      <c r="I74" s="79"/>
      <c r="J74" s="112"/>
    </row>
    <row r="75" spans="1:11" ht="18.75" customHeight="1" x14ac:dyDescent="0.25">
      <c r="A75" s="50" t="s">
        <v>143</v>
      </c>
      <c r="B75" s="73" t="s">
        <v>142</v>
      </c>
      <c r="C75" s="74"/>
      <c r="D75" s="74"/>
      <c r="E75" s="74"/>
      <c r="F75" s="74"/>
      <c r="G75" s="75"/>
      <c r="H75" s="50"/>
      <c r="I75" s="46"/>
      <c r="J75" s="46"/>
    </row>
    <row r="76" spans="1:11" ht="18.75" customHeight="1" x14ac:dyDescent="0.25">
      <c r="A76" s="76"/>
      <c r="B76" s="76" t="s">
        <v>22</v>
      </c>
      <c r="C76" s="76"/>
      <c r="D76" s="76"/>
      <c r="E76" s="76"/>
      <c r="F76" s="76"/>
      <c r="G76" s="76"/>
      <c r="H76" s="77" t="s">
        <v>23</v>
      </c>
      <c r="I76" s="122">
        <f>'Process &amp; Result'!I12</f>
        <v>13533.483600000003</v>
      </c>
      <c r="J76" s="112" t="s">
        <v>24</v>
      </c>
    </row>
    <row r="77" spans="1:11" ht="18.75" customHeight="1" x14ac:dyDescent="0.25">
      <c r="A77" s="76"/>
      <c r="B77" s="76" t="s">
        <v>25</v>
      </c>
      <c r="C77" s="76"/>
      <c r="D77" s="76"/>
      <c r="E77" s="76"/>
      <c r="F77" s="76"/>
      <c r="G77" s="76"/>
      <c r="H77" s="77" t="s">
        <v>26</v>
      </c>
      <c r="I77" s="32">
        <f>'Process &amp; Result'!I13</f>
        <v>3199.7946388205241</v>
      </c>
      <c r="J77" s="112" t="s">
        <v>27</v>
      </c>
    </row>
    <row r="78" spans="1:11" ht="18.75" customHeight="1" x14ac:dyDescent="0.25">
      <c r="A78" s="76"/>
      <c r="B78" s="76" t="s">
        <v>28</v>
      </c>
      <c r="C78" s="76"/>
      <c r="D78" s="76"/>
      <c r="E78" s="76"/>
      <c r="F78" s="76"/>
      <c r="G78" s="76"/>
      <c r="H78" s="77" t="s">
        <v>29</v>
      </c>
      <c r="I78" s="32">
        <f>'Process &amp; Result'!I14</f>
        <v>0.01</v>
      </c>
      <c r="J78" s="112" t="s">
        <v>2</v>
      </c>
    </row>
    <row r="79" spans="1:11" ht="18.75" customHeight="1" x14ac:dyDescent="0.25">
      <c r="A79" s="76"/>
      <c r="B79" s="76" t="s">
        <v>30</v>
      </c>
      <c r="C79" s="76"/>
      <c r="D79" s="76"/>
      <c r="E79" s="76"/>
      <c r="F79" s="76"/>
      <c r="G79" s="76"/>
      <c r="H79" s="77" t="s">
        <v>31</v>
      </c>
      <c r="I79" s="119">
        <f>'Process &amp; Result'!I15</f>
        <v>31997.946388205241</v>
      </c>
      <c r="J79" s="112" t="s">
        <v>27</v>
      </c>
    </row>
    <row r="80" spans="1:11" ht="18.75" customHeight="1" x14ac:dyDescent="0.25">
      <c r="A80" s="76"/>
      <c r="B80" s="76"/>
      <c r="C80" s="76"/>
      <c r="D80" s="76"/>
      <c r="E80" s="76"/>
      <c r="F80" s="76"/>
      <c r="G80" s="76"/>
      <c r="H80" s="77"/>
      <c r="I80" s="79"/>
      <c r="J80" s="112"/>
    </row>
    <row r="81" spans="1:18" ht="18.75" customHeight="1" x14ac:dyDescent="0.25">
      <c r="A81" s="50" t="s">
        <v>144</v>
      </c>
      <c r="B81" s="73" t="s">
        <v>145</v>
      </c>
      <c r="C81" s="74"/>
      <c r="D81" s="74"/>
      <c r="E81" s="74"/>
      <c r="F81" s="74"/>
      <c r="G81" s="75"/>
      <c r="H81" s="50"/>
      <c r="I81" s="46"/>
      <c r="J81" s="46"/>
    </row>
    <row r="82" spans="1:18" ht="18.75" customHeight="1" x14ac:dyDescent="0.25">
      <c r="A82" s="76"/>
      <c r="B82" s="76" t="s">
        <v>34</v>
      </c>
      <c r="C82" s="76"/>
      <c r="D82" s="76"/>
      <c r="E82" s="76"/>
      <c r="F82" s="76"/>
      <c r="G82" s="76"/>
      <c r="H82" s="77" t="s">
        <v>35</v>
      </c>
      <c r="I82" s="120">
        <f>'Process &amp; Result'!I18</f>
        <v>2.0106192982974686E-2</v>
      </c>
      <c r="J82" s="112" t="s">
        <v>36</v>
      </c>
    </row>
    <row r="83" spans="1:18" ht="18.75" customHeight="1" x14ac:dyDescent="0.25">
      <c r="A83" s="76"/>
      <c r="B83" s="76" t="s">
        <v>37</v>
      </c>
      <c r="C83" s="76"/>
      <c r="D83" s="76"/>
      <c r="E83" s="76"/>
      <c r="F83" s="76"/>
      <c r="G83" s="76"/>
      <c r="H83" s="93" t="s">
        <v>38</v>
      </c>
      <c r="I83" s="32">
        <f>'Process &amp; Result'!I19</f>
        <v>0.3411446762640537</v>
      </c>
      <c r="J83" s="112" t="s">
        <v>39</v>
      </c>
    </row>
    <row r="84" spans="1:18" ht="18.75" customHeight="1" x14ac:dyDescent="0.25">
      <c r="A84" s="76"/>
      <c r="B84" s="76" t="s">
        <v>40</v>
      </c>
      <c r="C84" s="76"/>
      <c r="D84" s="76"/>
      <c r="E84" s="76"/>
      <c r="F84" s="76"/>
      <c r="G84" s="76"/>
      <c r="H84" s="77" t="s">
        <v>41</v>
      </c>
      <c r="I84" s="119">
        <f>'Process &amp; Result'!I20</f>
        <v>75036.660078935194</v>
      </c>
      <c r="J84" s="112" t="s">
        <v>17</v>
      </c>
    </row>
    <row r="85" spans="1:18" ht="18.75" customHeight="1" x14ac:dyDescent="0.25">
      <c r="A85" s="76"/>
      <c r="B85" s="76"/>
      <c r="C85" s="76"/>
      <c r="D85" s="76"/>
      <c r="E85" s="76"/>
      <c r="F85" s="76"/>
      <c r="G85" s="76"/>
      <c r="H85" s="77" t="s">
        <v>42</v>
      </c>
      <c r="I85" s="119">
        <f>'Process &amp; Result'!I21</f>
        <v>109977.76793804504</v>
      </c>
      <c r="J85" s="112" t="s">
        <v>17</v>
      </c>
    </row>
    <row r="86" spans="1:18" ht="18.75" customHeight="1" x14ac:dyDescent="0.25">
      <c r="A86" s="76"/>
      <c r="B86" s="76"/>
      <c r="C86" s="76"/>
      <c r="D86" s="76"/>
      <c r="E86" s="76"/>
      <c r="F86" s="76"/>
      <c r="G86" s="76"/>
      <c r="H86" s="77" t="s">
        <v>43</v>
      </c>
      <c r="I86" s="119">
        <f>'Process &amp; Result'!I22</f>
        <v>322378.67271573591</v>
      </c>
      <c r="J86" s="112" t="s">
        <v>17</v>
      </c>
      <c r="L86" s="21"/>
      <c r="Q86" s="3"/>
      <c r="R86" s="3"/>
    </row>
    <row r="87" spans="1:18" ht="18.75" customHeight="1" x14ac:dyDescent="0.25">
      <c r="A87" s="76"/>
      <c r="B87" s="76"/>
      <c r="C87" s="76"/>
      <c r="D87" s="76"/>
      <c r="E87" s="76"/>
      <c r="F87" s="76"/>
      <c r="G87" s="76"/>
      <c r="H87" s="77"/>
      <c r="I87" s="79"/>
      <c r="J87" s="112"/>
      <c r="L87" s="22"/>
    </row>
    <row r="88" spans="1:18" ht="18.75" customHeight="1" x14ac:dyDescent="0.25">
      <c r="A88" s="50" t="s">
        <v>146</v>
      </c>
      <c r="B88" s="73" t="s">
        <v>147</v>
      </c>
      <c r="C88" s="74"/>
      <c r="D88" s="74"/>
      <c r="E88" s="74"/>
      <c r="F88" s="74"/>
      <c r="G88" s="75"/>
      <c r="H88" s="50"/>
      <c r="I88" s="46"/>
      <c r="J88" s="46"/>
    </row>
    <row r="89" spans="1:18" ht="18.75" customHeight="1" x14ac:dyDescent="0.25">
      <c r="A89" s="125" t="s">
        <v>148</v>
      </c>
      <c r="B89" s="73" t="s">
        <v>149</v>
      </c>
      <c r="C89" s="74"/>
      <c r="D89" s="74"/>
      <c r="E89" s="74"/>
      <c r="F89" s="74"/>
      <c r="G89" s="75"/>
      <c r="H89" s="50"/>
      <c r="I89" s="46"/>
      <c r="J89" s="46"/>
    </row>
    <row r="90" spans="1:18" ht="18.75" customHeight="1" x14ac:dyDescent="0.25">
      <c r="A90" s="76"/>
      <c r="B90" s="76"/>
      <c r="C90" s="76"/>
      <c r="D90" s="76"/>
      <c r="E90" s="76"/>
      <c r="F90" s="76"/>
      <c r="G90" s="76"/>
      <c r="H90" s="77" t="s">
        <v>44</v>
      </c>
      <c r="I90" s="123">
        <f>'Process &amp; Result'!I26</f>
        <v>450219.96047361114</v>
      </c>
      <c r="J90" s="112"/>
    </row>
    <row r="91" spans="1:18" ht="18.75" customHeight="1" x14ac:dyDescent="0.25">
      <c r="A91" s="76"/>
      <c r="B91" s="76"/>
      <c r="C91" s="76"/>
      <c r="D91" s="76"/>
      <c r="E91" s="76"/>
      <c r="F91" s="76"/>
      <c r="G91" s="76"/>
      <c r="H91" s="77" t="s">
        <v>45</v>
      </c>
      <c r="I91" s="32">
        <f>'Process &amp; Result'!I27</f>
        <v>0</v>
      </c>
      <c r="J91" s="112"/>
    </row>
    <row r="92" spans="1:18" ht="18.75" customHeight="1" x14ac:dyDescent="0.25">
      <c r="A92" s="76"/>
      <c r="B92" s="76"/>
      <c r="C92" s="76"/>
      <c r="D92" s="76"/>
      <c r="E92" s="76"/>
      <c r="F92" s="76"/>
      <c r="G92" s="76"/>
      <c r="H92" s="77" t="s">
        <v>46</v>
      </c>
      <c r="I92" s="124">
        <f>'Process &amp; Result'!I28</f>
        <v>-659866.60762827029</v>
      </c>
      <c r="J92" s="112"/>
    </row>
    <row r="93" spans="1:18" ht="18.75" customHeight="1" x14ac:dyDescent="0.25">
      <c r="A93" s="76"/>
      <c r="B93" s="76"/>
      <c r="C93" s="76"/>
      <c r="D93" s="76"/>
      <c r="E93" s="76"/>
      <c r="F93" s="76"/>
      <c r="G93" s="76"/>
      <c r="H93" s="77" t="s">
        <v>47</v>
      </c>
      <c r="I93" s="124">
        <f>'Process &amp; Result'!I29</f>
        <v>1594672.4309621789</v>
      </c>
      <c r="J93" s="112"/>
    </row>
    <row r="94" spans="1:18" ht="18.75" customHeight="1" x14ac:dyDescent="0.25">
      <c r="A94" s="76"/>
      <c r="B94" s="76"/>
      <c r="C94" s="76"/>
      <c r="D94" s="76"/>
      <c r="E94" s="76"/>
      <c r="F94" s="76"/>
      <c r="G94" s="76"/>
      <c r="H94" s="77" t="s">
        <v>48</v>
      </c>
      <c r="I94" s="32">
        <f>'Process &amp; Result'!I30</f>
        <v>0</v>
      </c>
      <c r="J94" s="112"/>
      <c r="M94" s="23"/>
      <c r="N94" s="22"/>
    </row>
    <row r="95" spans="1:18" ht="18.75" customHeight="1" x14ac:dyDescent="0.25">
      <c r="A95" s="76"/>
      <c r="B95" s="76"/>
      <c r="C95" s="76"/>
      <c r="D95" s="76"/>
      <c r="E95" s="76"/>
      <c r="F95" s="76"/>
      <c r="G95" s="76"/>
      <c r="H95" s="77" t="s">
        <v>49</v>
      </c>
      <c r="I95" s="124">
        <f>'Process &amp; Result'!I31</f>
        <v>1934272.0362944156</v>
      </c>
      <c r="J95" s="112"/>
      <c r="M95" s="23"/>
    </row>
    <row r="96" spans="1:18" ht="18.75" customHeight="1" x14ac:dyDescent="0.25">
      <c r="A96" s="76"/>
      <c r="B96" s="76"/>
      <c r="C96" s="76"/>
      <c r="D96" s="76"/>
      <c r="E96" s="76"/>
      <c r="F96" s="76"/>
      <c r="G96" s="76"/>
      <c r="H96" s="77"/>
      <c r="I96" s="79"/>
      <c r="J96" s="112"/>
      <c r="N96" s="23"/>
    </row>
    <row r="97" spans="1:10" ht="18.75" customHeight="1" x14ac:dyDescent="0.25">
      <c r="A97" s="125" t="s">
        <v>151</v>
      </c>
      <c r="B97" s="73" t="s">
        <v>150</v>
      </c>
      <c r="C97" s="74"/>
      <c r="D97" s="74"/>
      <c r="E97" s="74"/>
      <c r="F97" s="74"/>
      <c r="G97" s="75"/>
      <c r="H97" s="50"/>
      <c r="I97" s="47"/>
      <c r="J97" s="46"/>
    </row>
    <row r="98" spans="1:10" ht="18.75" customHeight="1" x14ac:dyDescent="0.25">
      <c r="A98" s="76"/>
      <c r="B98" s="121">
        <f>'Process &amp; Result'!B34</f>
        <v>450219.96047361114</v>
      </c>
      <c r="C98" s="15" t="s">
        <v>53</v>
      </c>
      <c r="D98" s="121">
        <f>'Process &amp; Result'!D34</f>
        <v>0</v>
      </c>
      <c r="E98" s="15" t="s">
        <v>54</v>
      </c>
      <c r="F98" s="121">
        <f>'Process &amp; Result'!F34</f>
        <v>-659866.60762827029</v>
      </c>
      <c r="G98" s="17" t="s">
        <v>55</v>
      </c>
      <c r="H98" s="18" t="s">
        <v>56</v>
      </c>
      <c r="I98" s="120">
        <f>'Process &amp; Result'!I34</f>
        <v>60.25</v>
      </c>
      <c r="J98" s="112"/>
    </row>
    <row r="99" spans="1:10" ht="18.75" customHeight="1" x14ac:dyDescent="0.25">
      <c r="A99" s="76"/>
      <c r="B99" s="118">
        <f>'Process &amp; Result'!B35</f>
        <v>0</v>
      </c>
      <c r="C99" s="15" t="s">
        <v>53</v>
      </c>
      <c r="D99" s="118">
        <f>'Process &amp; Result'!D35</f>
        <v>1594672.4309621789</v>
      </c>
      <c r="E99" s="15" t="s">
        <v>54</v>
      </c>
      <c r="F99" s="118">
        <f>'Process &amp; Result'!F35</f>
        <v>0</v>
      </c>
      <c r="G99" s="17" t="s">
        <v>55</v>
      </c>
      <c r="H99" s="18" t="s">
        <v>56</v>
      </c>
      <c r="I99" s="32">
        <f>'Process &amp; Result'!I35</f>
        <v>695.6</v>
      </c>
      <c r="J99" s="112"/>
    </row>
    <row r="100" spans="1:10" ht="18.75" customHeight="1" x14ac:dyDescent="0.25">
      <c r="A100" s="76"/>
      <c r="B100" s="118">
        <f>'Process &amp; Result'!B36</f>
        <v>-659866.60762827029</v>
      </c>
      <c r="C100" s="15" t="s">
        <v>53</v>
      </c>
      <c r="D100" s="118">
        <f>'Process &amp; Result'!D36</f>
        <v>0</v>
      </c>
      <c r="E100" s="15" t="s">
        <v>54</v>
      </c>
      <c r="F100" s="118">
        <f>'Process &amp; Result'!F36</f>
        <v>1934272.0362944156</v>
      </c>
      <c r="G100" s="17" t="s">
        <v>55</v>
      </c>
      <c r="H100" s="18" t="s">
        <v>56</v>
      </c>
      <c r="I100" s="32">
        <f>'Process &amp; Result'!I36</f>
        <v>125.65</v>
      </c>
      <c r="J100" s="112"/>
    </row>
    <row r="101" spans="1:10" ht="18.75" customHeight="1" x14ac:dyDescent="0.25">
      <c r="A101" s="76"/>
      <c r="B101" s="76"/>
      <c r="C101" s="76"/>
      <c r="D101" s="76"/>
      <c r="E101" s="76"/>
      <c r="F101" s="76"/>
      <c r="G101" s="76"/>
      <c r="H101" s="77"/>
      <c r="I101" s="79"/>
      <c r="J101" s="112"/>
    </row>
    <row r="102" spans="1:10" ht="18.75" customHeight="1" x14ac:dyDescent="0.25">
      <c r="A102" s="76"/>
      <c r="B102" s="76" t="s">
        <v>60</v>
      </c>
      <c r="C102" s="76"/>
      <c r="D102" s="76"/>
      <c r="E102" s="76"/>
      <c r="F102" s="76"/>
      <c r="G102" s="76"/>
      <c r="H102" s="94" t="s">
        <v>61</v>
      </c>
      <c r="I102" s="120">
        <f>'Process &amp; Result'!I38</f>
        <v>0.4580642247140983</v>
      </c>
      <c r="J102" s="112" t="s">
        <v>62</v>
      </c>
    </row>
    <row r="103" spans="1:10" ht="18.75" customHeight="1" x14ac:dyDescent="0.25">
      <c r="A103" s="76"/>
      <c r="B103" s="76" t="s">
        <v>63</v>
      </c>
      <c r="C103" s="76"/>
      <c r="D103" s="76"/>
      <c r="E103" s="76"/>
      <c r="F103" s="76"/>
      <c r="G103" s="76"/>
      <c r="H103" s="94" t="s">
        <v>64</v>
      </c>
      <c r="I103" s="32">
        <f>'Process &amp; Result'!I39</f>
        <v>0.43620243662223168</v>
      </c>
      <c r="J103" s="112" t="s">
        <v>62</v>
      </c>
    </row>
    <row r="104" spans="1:10" ht="18.75" customHeight="1" x14ac:dyDescent="0.25">
      <c r="A104" s="76"/>
      <c r="B104" s="76" t="s">
        <v>65</v>
      </c>
      <c r="C104" s="76"/>
      <c r="D104" s="76"/>
      <c r="E104" s="76"/>
      <c r="F104" s="76"/>
      <c r="G104" s="76"/>
      <c r="H104" s="95" t="s">
        <v>66</v>
      </c>
      <c r="I104" s="32">
        <f>'Process &amp; Result'!I40</f>
        <v>2.2122601061727454E-4</v>
      </c>
      <c r="J104" s="112" t="s">
        <v>67</v>
      </c>
    </row>
    <row r="105" spans="1:10" ht="18.75" customHeight="1" x14ac:dyDescent="0.25">
      <c r="A105" s="76"/>
      <c r="B105" s="76"/>
      <c r="C105" s="76"/>
      <c r="D105" s="76"/>
      <c r="E105" s="76"/>
      <c r="F105" s="76"/>
      <c r="G105" s="76"/>
      <c r="H105" s="77"/>
      <c r="I105" s="96"/>
      <c r="J105" s="112"/>
    </row>
    <row r="106" spans="1:10" ht="18.75" customHeight="1" x14ac:dyDescent="0.25">
      <c r="A106" s="76"/>
      <c r="B106" s="121">
        <f>'Process &amp; Result'!B42</f>
        <v>450219.96047361114</v>
      </c>
      <c r="C106" s="15" t="s">
        <v>54</v>
      </c>
      <c r="D106" s="121">
        <f>'Process &amp; Result'!D42</f>
        <v>0</v>
      </c>
      <c r="E106" s="15" t="s">
        <v>53</v>
      </c>
      <c r="F106" s="121">
        <f>'Process &amp; Result'!F42</f>
        <v>-659866.60762827029</v>
      </c>
      <c r="G106" s="17" t="s">
        <v>55</v>
      </c>
      <c r="H106" s="18" t="s">
        <v>56</v>
      </c>
      <c r="I106" s="120">
        <f>'Process &amp; Result'!I42</f>
        <v>80.682000000000002</v>
      </c>
      <c r="J106" s="112"/>
    </row>
    <row r="107" spans="1:10" ht="18.75" customHeight="1" x14ac:dyDescent="0.25">
      <c r="A107" s="76"/>
      <c r="B107" s="118">
        <f>'Process &amp; Result'!B43</f>
        <v>0</v>
      </c>
      <c r="C107" s="15" t="s">
        <v>54</v>
      </c>
      <c r="D107" s="118">
        <f>'Process &amp; Result'!D43</f>
        <v>1594672.4309621789</v>
      </c>
      <c r="E107" s="15" t="s">
        <v>53</v>
      </c>
      <c r="F107" s="118">
        <f>'Process &amp; Result'!F43</f>
        <v>0</v>
      </c>
      <c r="G107" s="17" t="s">
        <v>55</v>
      </c>
      <c r="H107" s="18" t="s">
        <v>56</v>
      </c>
      <c r="I107" s="32">
        <f>'Process &amp; Result'!I43</f>
        <v>695.6</v>
      </c>
      <c r="J107" s="112"/>
    </row>
    <row r="108" spans="1:10" ht="18.75" customHeight="1" x14ac:dyDescent="0.25">
      <c r="A108" s="76"/>
      <c r="B108" s="118">
        <f>'Process &amp; Result'!B44</f>
        <v>-659866.60762827029</v>
      </c>
      <c r="C108" s="15" t="s">
        <v>54</v>
      </c>
      <c r="D108" s="118">
        <f>'Process &amp; Result'!D44</f>
        <v>0</v>
      </c>
      <c r="E108" s="15" t="s">
        <v>53</v>
      </c>
      <c r="F108" s="118">
        <f>'Process &amp; Result'!F44</f>
        <v>1934272.0362944156</v>
      </c>
      <c r="G108" s="17" t="s">
        <v>55</v>
      </c>
      <c r="H108" s="18" t="s">
        <v>56</v>
      </c>
      <c r="I108" s="32">
        <f>'Process &amp; Result'!I44</f>
        <v>145.26</v>
      </c>
      <c r="J108" s="112"/>
    </row>
    <row r="109" spans="1:10" ht="18.75" customHeight="1" x14ac:dyDescent="0.25">
      <c r="A109" s="76"/>
      <c r="B109" s="76"/>
      <c r="C109" s="76"/>
      <c r="D109" s="76"/>
      <c r="E109" s="76"/>
      <c r="F109" s="76"/>
      <c r="G109" s="76"/>
      <c r="H109" s="77"/>
      <c r="I109" s="79"/>
      <c r="J109" s="112"/>
    </row>
    <row r="110" spans="1:10" ht="18.75" customHeight="1" x14ac:dyDescent="0.25">
      <c r="A110" s="76"/>
      <c r="B110" s="76" t="s">
        <v>74</v>
      </c>
      <c r="C110" s="76"/>
      <c r="D110" s="76"/>
      <c r="E110" s="76"/>
      <c r="F110" s="76"/>
      <c r="G110" s="76"/>
      <c r="H110" s="94" t="s">
        <v>61</v>
      </c>
      <c r="I110" s="120">
        <f>'Process &amp; Result'!I46</f>
        <v>0.43620243662223168</v>
      </c>
      <c r="J110" s="112" t="s">
        <v>62</v>
      </c>
    </row>
    <row r="111" spans="1:10" ht="18.75" customHeight="1" x14ac:dyDescent="0.25">
      <c r="A111" s="76"/>
      <c r="B111" s="76" t="s">
        <v>75</v>
      </c>
      <c r="C111" s="76"/>
      <c r="D111" s="76"/>
      <c r="E111" s="76"/>
      <c r="F111" s="76"/>
      <c r="G111" s="76"/>
      <c r="H111" s="94" t="s">
        <v>64</v>
      </c>
      <c r="I111" s="32">
        <f>'Process &amp; Result'!I47</f>
        <v>0.57854687534117022</v>
      </c>
      <c r="J111" s="112" t="s">
        <v>62</v>
      </c>
    </row>
    <row r="112" spans="1:10" ht="18.75" customHeight="1" x14ac:dyDescent="0.25">
      <c r="A112" s="76"/>
      <c r="B112" s="76" t="s">
        <v>76</v>
      </c>
      <c r="C112" s="76"/>
      <c r="D112" s="76"/>
      <c r="E112" s="76"/>
      <c r="F112" s="76"/>
      <c r="G112" s="76"/>
      <c r="H112" s="95" t="s">
        <v>66</v>
      </c>
      <c r="I112" s="32">
        <f>'Process &amp; Result'!I48</f>
        <v>2.7246620645716421E-4</v>
      </c>
      <c r="J112" s="112" t="s">
        <v>67</v>
      </c>
    </row>
    <row r="113" spans="1:10" ht="18.75" customHeight="1" x14ac:dyDescent="0.25">
      <c r="A113" s="76"/>
      <c r="B113" s="76"/>
      <c r="C113" s="76"/>
      <c r="D113" s="76"/>
      <c r="E113" s="76"/>
      <c r="F113" s="76"/>
      <c r="G113" s="76"/>
      <c r="H113" s="77"/>
      <c r="I113" s="79"/>
      <c r="J113" s="112"/>
    </row>
    <row r="114" spans="1:10" ht="18.75" customHeight="1" x14ac:dyDescent="0.25">
      <c r="A114" s="76"/>
      <c r="B114" s="76" t="s">
        <v>77</v>
      </c>
      <c r="C114" s="76"/>
      <c r="D114" s="76"/>
      <c r="E114" s="76"/>
      <c r="F114" s="76"/>
      <c r="G114" s="76"/>
      <c r="H114" s="94" t="s">
        <v>78</v>
      </c>
      <c r="I114" s="120">
        <f>'Process &amp; Result'!I50</f>
        <v>0.43620243662223168</v>
      </c>
      <c r="J114" s="112" t="s">
        <v>62</v>
      </c>
    </row>
    <row r="115" spans="1:10" ht="18.75" customHeight="1" x14ac:dyDescent="0.25">
      <c r="A115" s="76"/>
      <c r="B115" s="76" t="s">
        <v>79</v>
      </c>
      <c r="C115" s="76"/>
      <c r="D115" s="76"/>
      <c r="E115" s="76"/>
      <c r="F115" s="76"/>
      <c r="G115" s="76"/>
      <c r="H115" s="94" t="s">
        <v>80</v>
      </c>
      <c r="I115" s="32">
        <f>'Process &amp; Result'!I51</f>
        <v>0.89426666133632993</v>
      </c>
      <c r="J115" s="112" t="s">
        <v>62</v>
      </c>
    </row>
    <row r="116" spans="1:10" ht="18.75" customHeight="1" x14ac:dyDescent="0.25">
      <c r="A116" s="76"/>
      <c r="B116" s="76" t="s">
        <v>81</v>
      </c>
      <c r="C116" s="76"/>
      <c r="D116" s="76"/>
      <c r="E116" s="76"/>
      <c r="F116" s="76"/>
      <c r="G116" s="76"/>
      <c r="H116" s="94" t="s">
        <v>82</v>
      </c>
      <c r="I116" s="32">
        <f>'Process &amp; Result'!I52</f>
        <v>1.0147493119634019</v>
      </c>
      <c r="J116" s="112" t="s">
        <v>62</v>
      </c>
    </row>
    <row r="117" spans="1:10" ht="18.75" customHeight="1" x14ac:dyDescent="0.25">
      <c r="A117" s="76"/>
      <c r="B117" s="76" t="s">
        <v>83</v>
      </c>
      <c r="C117" s="76"/>
      <c r="D117" s="76"/>
      <c r="E117" s="76"/>
      <c r="F117" s="76"/>
      <c r="G117" s="76"/>
      <c r="H117" s="95" t="s">
        <v>66</v>
      </c>
      <c r="I117" s="32">
        <f>'Process &amp; Result'!I53</f>
        <v>3.5096834819509364E-4</v>
      </c>
      <c r="J117" s="112" t="s">
        <v>67</v>
      </c>
    </row>
    <row r="118" spans="1:10" ht="18.75" customHeight="1" x14ac:dyDescent="0.25">
      <c r="A118" s="76"/>
      <c r="B118" s="76"/>
      <c r="C118" s="76"/>
      <c r="D118" s="76"/>
      <c r="E118" s="76"/>
      <c r="F118" s="76"/>
      <c r="G118" s="76"/>
      <c r="H118" s="77"/>
      <c r="I118" s="79"/>
      <c r="J118" s="112"/>
    </row>
    <row r="119" spans="1:10" ht="18.75" customHeight="1" x14ac:dyDescent="0.25">
      <c r="A119" s="125" t="s">
        <v>153</v>
      </c>
      <c r="B119" s="73" t="s">
        <v>152</v>
      </c>
      <c r="C119" s="74"/>
      <c r="D119" s="74"/>
      <c r="E119" s="74"/>
      <c r="F119" s="74"/>
      <c r="G119" s="75"/>
      <c r="H119" s="50"/>
      <c r="I119" s="46"/>
      <c r="J119" s="46"/>
    </row>
    <row r="120" spans="1:10" ht="18.75" customHeight="1" x14ac:dyDescent="0.25">
      <c r="A120" s="116"/>
      <c r="B120" s="144" t="s">
        <v>50</v>
      </c>
      <c r="C120" s="136"/>
      <c r="D120" s="136"/>
      <c r="E120" s="136"/>
      <c r="F120" s="137"/>
      <c r="G120" s="14" t="s">
        <v>68</v>
      </c>
      <c r="H120" s="14" t="s">
        <v>69</v>
      </c>
      <c r="I120" s="14" t="s">
        <v>70</v>
      </c>
      <c r="J120" s="112"/>
    </row>
    <row r="121" spans="1:10" ht="18.75" customHeight="1" x14ac:dyDescent="0.25">
      <c r="A121" s="117"/>
      <c r="B121" s="143" t="s">
        <v>71</v>
      </c>
      <c r="C121" s="141"/>
      <c r="D121" s="141"/>
      <c r="E121" s="141"/>
      <c r="F121" s="142"/>
      <c r="G121" s="32">
        <f>'Process &amp; Result'!G57</f>
        <v>0.43620243662223168</v>
      </c>
      <c r="H121" s="32">
        <f>'Process &amp; Result'!H57</f>
        <v>12.7</v>
      </c>
      <c r="I121" s="32" t="str">
        <f>'Process &amp; Result'!I57</f>
        <v>[ OK ]</v>
      </c>
      <c r="J121" s="112"/>
    </row>
    <row r="122" spans="1:10" ht="18.75" customHeight="1" x14ac:dyDescent="0.25">
      <c r="A122" s="76"/>
      <c r="B122" s="143" t="s">
        <v>72</v>
      </c>
      <c r="C122" s="141"/>
      <c r="D122" s="141"/>
      <c r="E122" s="141"/>
      <c r="F122" s="142"/>
      <c r="G122" s="32">
        <f>'Process &amp; Result'!G58</f>
        <v>0.89426666133632993</v>
      </c>
      <c r="H122" s="32">
        <f>'Process &amp; Result'!H58</f>
        <v>25.4</v>
      </c>
      <c r="I122" s="32" t="str">
        <f>'Process &amp; Result'!I58</f>
        <v>[ OK ]</v>
      </c>
      <c r="J122" s="112"/>
    </row>
    <row r="123" spans="1:10" ht="18.75" customHeight="1" x14ac:dyDescent="0.25">
      <c r="A123" s="117"/>
      <c r="B123" s="143" t="s">
        <v>73</v>
      </c>
      <c r="C123" s="141"/>
      <c r="D123" s="141"/>
      <c r="E123" s="141"/>
      <c r="F123" s="142"/>
      <c r="G123" s="32">
        <f>'Process &amp; Result'!G59</f>
        <v>1.0147493119634019</v>
      </c>
      <c r="H123" s="32">
        <f>'Process &amp; Result'!H59</f>
        <v>25.4</v>
      </c>
      <c r="I123" s="32" t="str">
        <f>'Process &amp; Result'!I59</f>
        <v>[ OK ]</v>
      </c>
      <c r="J123" s="112"/>
    </row>
    <row r="124" spans="1:10" ht="18.75" customHeight="1" x14ac:dyDescent="0.25">
      <c r="A124" s="76"/>
      <c r="B124" s="76"/>
      <c r="C124" s="76"/>
      <c r="D124" s="76"/>
      <c r="E124" s="76"/>
      <c r="F124" s="76"/>
      <c r="G124" s="76"/>
      <c r="H124" s="77"/>
      <c r="I124" s="79"/>
      <c r="J124" s="112"/>
    </row>
    <row r="125" spans="1:10" ht="18.75" customHeight="1" x14ac:dyDescent="0.25">
      <c r="A125" s="76"/>
      <c r="B125" s="76"/>
      <c r="C125" s="76"/>
      <c r="D125" s="76"/>
      <c r="E125" s="76"/>
      <c r="F125" s="76"/>
      <c r="G125" s="76"/>
      <c r="H125" s="77"/>
      <c r="I125" s="79"/>
      <c r="J125" s="112"/>
    </row>
    <row r="126" spans="1:10" ht="18.75" customHeight="1" x14ac:dyDescent="0.25">
      <c r="A126" s="76"/>
      <c r="B126" s="76"/>
      <c r="C126" s="76"/>
      <c r="D126" s="76"/>
      <c r="E126" s="76"/>
      <c r="F126" s="76"/>
      <c r="G126" s="76"/>
      <c r="H126" s="77"/>
      <c r="I126" s="79"/>
      <c r="J126" s="112"/>
    </row>
  </sheetData>
  <mergeCells count="15">
    <mergeCell ref="H62:I62"/>
    <mergeCell ref="B63:G63"/>
    <mergeCell ref="B64:G64"/>
    <mergeCell ref="B120:F120"/>
    <mergeCell ref="A1:I1"/>
    <mergeCell ref="A3:C6"/>
    <mergeCell ref="F3:I3"/>
    <mergeCell ref="F4:I4"/>
    <mergeCell ref="F5:I5"/>
    <mergeCell ref="F6:I6"/>
    <mergeCell ref="B121:F121"/>
    <mergeCell ref="B122:F122"/>
    <mergeCell ref="B123:F123"/>
    <mergeCell ref="B61:G61"/>
    <mergeCell ref="B62:G62"/>
  </mergeCells>
  <dataValidations disablePrompts="1" count="1">
    <dataValidation type="list" allowBlank="1" showInputMessage="1" showErrorMessage="1" sqref="F5:I6" xr:uid="{931CB1D7-383E-4060-8AD5-0B239C086E0B}">
      <formula1>"Penulangan Daerah Lapangan, Penulangan Daerah Tumpuan"</formula1>
    </dataValidation>
  </dataValidations>
  <hyperlinks>
    <hyperlink ref="F6" r:id="rId1" xr:uid="{580B8414-BD7D-4932-9D74-5339DDB47BE3}"/>
  </hyperlinks>
  <pageMargins left="0.7" right="0.7" top="0.75" bottom="0.75" header="0.3" footer="0.3"/>
  <pageSetup orientation="portrait" r:id="rId2"/>
  <ignoredErrors>
    <ignoredError sqref="A38:XFD65 A1:XFD2 A66:XFD1048576 A4:XFD30 A3:E3 G3:XFD3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About</vt:lpstr>
      <vt:lpstr>Input</vt:lpstr>
      <vt:lpstr>Table</vt:lpstr>
      <vt:lpstr>Process &amp; Result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2022-04-04T03:50:49Z</cp:lastPrinted>
  <dcterms:created xsi:type="dcterms:W3CDTF">2022-04-01T12:40:54Z</dcterms:created>
  <dcterms:modified xsi:type="dcterms:W3CDTF">2022-04-04T04:45:14Z</dcterms:modified>
</cp:coreProperties>
</file>